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35" windowWidth="20730" windowHeight="9795"/>
  </bookViews>
  <sheets>
    <sheet name="Unitcost" sheetId="4" r:id="rId1"/>
    <sheet name="Direct teaching" sheetId="1" r:id="rId2"/>
    <sheet name="Divide by direct operating" sheetId="2" r:id="rId3"/>
    <sheet name="Divide by indirect operating" sheetId="3" r:id="rId4"/>
  </sheets>
  <calcPr calcId="125725"/>
</workbook>
</file>

<file path=xl/calcChain.xml><?xml version="1.0" encoding="utf-8"?>
<calcChain xmlns="http://schemas.openxmlformats.org/spreadsheetml/2006/main">
  <c r="I5" i="4"/>
  <c r="I6"/>
  <c r="I7"/>
  <c r="I8"/>
  <c r="I9"/>
  <c r="I10"/>
  <c r="I11"/>
  <c r="I12"/>
  <c r="I4"/>
  <c r="L8" i="2"/>
  <c r="L9"/>
  <c r="L10"/>
  <c r="L11"/>
  <c r="L12"/>
  <c r="L13"/>
  <c r="L7"/>
  <c r="L6"/>
  <c r="L5"/>
  <c r="L4"/>
  <c r="D6" i="4" l="1"/>
  <c r="D9" s="1"/>
  <c r="E9" s="1"/>
  <c r="I9" i="2"/>
  <c r="I10"/>
  <c r="I11"/>
  <c r="I12"/>
  <c r="I13"/>
  <c r="I14"/>
  <c r="C10" i="4"/>
  <c r="B10"/>
  <c r="C9"/>
  <c r="C8"/>
  <c r="C7"/>
  <c r="C6"/>
  <c r="C11" s="1"/>
  <c r="B9"/>
  <c r="B8"/>
  <c r="B7"/>
  <c r="B6"/>
  <c r="B11" s="1"/>
  <c r="J9" i="2"/>
  <c r="J10"/>
  <c r="J11"/>
  <c r="J12"/>
  <c r="J13"/>
  <c r="J14"/>
  <c r="H7"/>
  <c r="H8"/>
  <c r="H9"/>
  <c r="H10"/>
  <c r="H11"/>
  <c r="H12"/>
  <c r="H13"/>
  <c r="H14"/>
  <c r="H6"/>
  <c r="G2"/>
  <c r="T16" i="3"/>
  <c r="T7"/>
  <c r="T8"/>
  <c r="T9"/>
  <c r="T10"/>
  <c r="T11"/>
  <c r="T12"/>
  <c r="T13"/>
  <c r="T14"/>
  <c r="T15"/>
  <c r="T6"/>
  <c r="S7"/>
  <c r="S8"/>
  <c r="S9"/>
  <c r="S10"/>
  <c r="S11"/>
  <c r="S12"/>
  <c r="S13"/>
  <c r="S14"/>
  <c r="S15"/>
  <c r="S6"/>
  <c r="R7"/>
  <c r="R8"/>
  <c r="R9"/>
  <c r="R10"/>
  <c r="R11"/>
  <c r="R12"/>
  <c r="R13"/>
  <c r="R14"/>
  <c r="R15"/>
  <c r="R6"/>
  <c r="R16" s="1"/>
  <c r="S16"/>
  <c r="Q16"/>
  <c r="Q7"/>
  <c r="Q8"/>
  <c r="Q9"/>
  <c r="Q10"/>
  <c r="Q11"/>
  <c r="Q12"/>
  <c r="Q13"/>
  <c r="Q14"/>
  <c r="Q15"/>
  <c r="Q6"/>
  <c r="K9"/>
  <c r="K10"/>
  <c r="K11"/>
  <c r="J9"/>
  <c r="J10"/>
  <c r="J11"/>
  <c r="I9"/>
  <c r="I10"/>
  <c r="I11"/>
  <c r="K8"/>
  <c r="J8"/>
  <c r="I8"/>
  <c r="P16"/>
  <c r="O16"/>
  <c r="N16"/>
  <c r="H12"/>
  <c r="E13"/>
  <c r="E8"/>
  <c r="B15"/>
  <c r="G15" i="2"/>
  <c r="F15"/>
  <c r="E15"/>
  <c r="B26"/>
  <c r="B18"/>
  <c r="B10"/>
  <c r="H161" i="1"/>
  <c r="J152"/>
  <c r="J153"/>
  <c r="J154"/>
  <c r="J155"/>
  <c r="J156"/>
  <c r="J157"/>
  <c r="J158"/>
  <c r="J159"/>
  <c r="J151"/>
  <c r="J160" s="1"/>
  <c r="C161" s="1"/>
  <c r="K160"/>
  <c r="I160"/>
  <c r="H160"/>
  <c r="G160"/>
  <c r="F160"/>
  <c r="E160"/>
  <c r="D160"/>
  <c r="C160"/>
  <c r="K159"/>
  <c r="K158"/>
  <c r="K157"/>
  <c r="K156"/>
  <c r="K155"/>
  <c r="K154"/>
  <c r="K153"/>
  <c r="K152"/>
  <c r="K151"/>
  <c r="H145"/>
  <c r="J136"/>
  <c r="J137"/>
  <c r="J138"/>
  <c r="J139"/>
  <c r="J140"/>
  <c r="J141"/>
  <c r="J142"/>
  <c r="J143"/>
  <c r="J135"/>
  <c r="J144" s="1"/>
  <c r="C145" s="1"/>
  <c r="I144"/>
  <c r="H144"/>
  <c r="G144"/>
  <c r="F144"/>
  <c r="E144"/>
  <c r="D144"/>
  <c r="C144"/>
  <c r="K143"/>
  <c r="K142"/>
  <c r="K141"/>
  <c r="K140"/>
  <c r="K139"/>
  <c r="K138"/>
  <c r="K137"/>
  <c r="K136"/>
  <c r="K135"/>
  <c r="K144" s="1"/>
  <c r="H129"/>
  <c r="J120"/>
  <c r="J121"/>
  <c r="J122"/>
  <c r="J123"/>
  <c r="J124"/>
  <c r="J125"/>
  <c r="J126"/>
  <c r="J127"/>
  <c r="J119"/>
  <c r="J128" s="1"/>
  <c r="C129" s="1"/>
  <c r="I128"/>
  <c r="H128"/>
  <c r="G128"/>
  <c r="F128"/>
  <c r="E128"/>
  <c r="D128"/>
  <c r="C128"/>
  <c r="K127"/>
  <c r="K126"/>
  <c r="K125"/>
  <c r="K124"/>
  <c r="K123"/>
  <c r="K122"/>
  <c r="K121"/>
  <c r="K120"/>
  <c r="K119"/>
  <c r="K128" s="1"/>
  <c r="H113"/>
  <c r="J104"/>
  <c r="J105"/>
  <c r="J106"/>
  <c r="J107"/>
  <c r="J108"/>
  <c r="J109"/>
  <c r="J110"/>
  <c r="J111"/>
  <c r="J103"/>
  <c r="J112" s="1"/>
  <c r="C113" s="1"/>
  <c r="I112"/>
  <c r="H112"/>
  <c r="G112"/>
  <c r="F112"/>
  <c r="E112"/>
  <c r="D112"/>
  <c r="C112"/>
  <c r="K111"/>
  <c r="K110"/>
  <c r="K109"/>
  <c r="K108"/>
  <c r="K107"/>
  <c r="K106"/>
  <c r="K105"/>
  <c r="K104"/>
  <c r="K103"/>
  <c r="K112" s="1"/>
  <c r="H97"/>
  <c r="J88"/>
  <c r="J89"/>
  <c r="J90"/>
  <c r="J91"/>
  <c r="J92"/>
  <c r="J93"/>
  <c r="J94"/>
  <c r="J95"/>
  <c r="J87"/>
  <c r="J96" s="1"/>
  <c r="I96"/>
  <c r="H96"/>
  <c r="G96"/>
  <c r="F96"/>
  <c r="E96"/>
  <c r="D96"/>
  <c r="C96"/>
  <c r="K95"/>
  <c r="K94"/>
  <c r="K93"/>
  <c r="K92"/>
  <c r="K91"/>
  <c r="K90"/>
  <c r="K89"/>
  <c r="K88"/>
  <c r="K87"/>
  <c r="K96" s="1"/>
  <c r="H81"/>
  <c r="J72"/>
  <c r="J73"/>
  <c r="J74"/>
  <c r="J75"/>
  <c r="J76"/>
  <c r="J77"/>
  <c r="J78"/>
  <c r="J79"/>
  <c r="J71"/>
  <c r="J80" s="1"/>
  <c r="I80"/>
  <c r="H80"/>
  <c r="G80"/>
  <c r="F80"/>
  <c r="E80"/>
  <c r="D80"/>
  <c r="C80"/>
  <c r="K79"/>
  <c r="K78"/>
  <c r="K77"/>
  <c r="K76"/>
  <c r="K75"/>
  <c r="K74"/>
  <c r="K73"/>
  <c r="K72"/>
  <c r="K71"/>
  <c r="K80" s="1"/>
  <c r="H65"/>
  <c r="J56"/>
  <c r="J57"/>
  <c r="J58"/>
  <c r="J59"/>
  <c r="J60"/>
  <c r="J61"/>
  <c r="J62"/>
  <c r="J63"/>
  <c r="J55"/>
  <c r="J64" s="1"/>
  <c r="C65" s="1"/>
  <c r="K64"/>
  <c r="I64"/>
  <c r="H64"/>
  <c r="G64"/>
  <c r="F64"/>
  <c r="E64"/>
  <c r="D64"/>
  <c r="C64"/>
  <c r="K63"/>
  <c r="K62"/>
  <c r="K61"/>
  <c r="K60"/>
  <c r="K59"/>
  <c r="K58"/>
  <c r="K57"/>
  <c r="K56"/>
  <c r="K55"/>
  <c r="J24"/>
  <c r="J25"/>
  <c r="J26"/>
  <c r="J27"/>
  <c r="J28"/>
  <c r="J29"/>
  <c r="J30"/>
  <c r="J31"/>
  <c r="J40"/>
  <c r="J41"/>
  <c r="J42"/>
  <c r="J43"/>
  <c r="J44"/>
  <c r="J45"/>
  <c r="J46"/>
  <c r="J47"/>
  <c r="J39"/>
  <c r="J48" s="1"/>
  <c r="I48"/>
  <c r="H48"/>
  <c r="G48"/>
  <c r="F48"/>
  <c r="E48"/>
  <c r="D48"/>
  <c r="C48"/>
  <c r="K47"/>
  <c r="K46"/>
  <c r="K45"/>
  <c r="K44"/>
  <c r="K43"/>
  <c r="K42"/>
  <c r="K41"/>
  <c r="K40"/>
  <c r="K39"/>
  <c r="K48" s="1"/>
  <c r="J23"/>
  <c r="J32" s="1"/>
  <c r="I32"/>
  <c r="H32"/>
  <c r="G32"/>
  <c r="F32"/>
  <c r="E32"/>
  <c r="D32"/>
  <c r="C32"/>
  <c r="K31"/>
  <c r="K30"/>
  <c r="K29"/>
  <c r="K28"/>
  <c r="K27"/>
  <c r="K26"/>
  <c r="K25"/>
  <c r="K24"/>
  <c r="K23"/>
  <c r="K32" s="1"/>
  <c r="K8"/>
  <c r="K9"/>
  <c r="K10"/>
  <c r="K11"/>
  <c r="K12"/>
  <c r="K13"/>
  <c r="K14"/>
  <c r="K15"/>
  <c r="K7"/>
  <c r="J8"/>
  <c r="J9"/>
  <c r="J10"/>
  <c r="J11"/>
  <c r="J12"/>
  <c r="J13"/>
  <c r="J14"/>
  <c r="J15"/>
  <c r="J7"/>
  <c r="H16"/>
  <c r="I16"/>
  <c r="F16"/>
  <c r="G16"/>
  <c r="D16"/>
  <c r="E16"/>
  <c r="C16"/>
  <c r="J8" i="2" l="1"/>
  <c r="E6" i="4"/>
  <c r="D10"/>
  <c r="E10" s="1"/>
  <c r="D7"/>
  <c r="E7" s="1"/>
  <c r="D8"/>
  <c r="E8" s="1"/>
  <c r="J6" i="2"/>
  <c r="F6" i="4" s="1"/>
  <c r="F7" s="1"/>
  <c r="I8" i="2"/>
  <c r="I6"/>
  <c r="I7"/>
  <c r="J7"/>
  <c r="K12" i="3"/>
  <c r="J16" s="1"/>
  <c r="J12"/>
  <c r="I16" s="1"/>
  <c r="I12"/>
  <c r="H16" s="1"/>
  <c r="B2" i="2"/>
  <c r="C97" i="1"/>
  <c r="C81"/>
  <c r="C49"/>
  <c r="H49" s="1"/>
  <c r="J16"/>
  <c r="C17" s="1"/>
  <c r="H17" s="1"/>
  <c r="K16"/>
  <c r="C33"/>
  <c r="H33" s="1"/>
  <c r="F10" i="4" l="1"/>
  <c r="G10" s="1"/>
  <c r="F9"/>
  <c r="G9" s="1"/>
  <c r="F8"/>
  <c r="G7"/>
  <c r="D11"/>
  <c r="E11"/>
  <c r="G6"/>
  <c r="K16" i="3"/>
  <c r="F11" i="4" l="1"/>
  <c r="G8"/>
  <c r="G11" s="1"/>
</calcChain>
</file>

<file path=xl/sharedStrings.xml><?xml version="1.0" encoding="utf-8"?>
<sst xmlns="http://schemas.openxmlformats.org/spreadsheetml/2006/main" count="525" uniqueCount="137">
  <si>
    <t>ภาษาอังกฤษ</t>
  </si>
  <si>
    <t>การใช้ทรัพยากรห้องสมุด</t>
  </si>
  <si>
    <t>หลักชีววิทยา</t>
  </si>
  <si>
    <t xml:space="preserve">ชีววิทยาภาคปฏิบัติ </t>
  </si>
  <si>
    <t>หลักการศึกษาและปรัชญาการศึกษา</t>
  </si>
  <si>
    <t>เคมีทั่วไป I </t>
  </si>
  <si>
    <t>ฟิสิกส์ทั่วไป I</t>
  </si>
  <si>
    <t>ปฏิบัติการฟิสิกส์ I </t>
  </si>
  <si>
    <t>ภาษาไทยเพื่อการสื่อสาร </t>
  </si>
  <si>
    <t>รหัสวิชา</t>
  </si>
  <si>
    <t>ชื่อวิชา</t>
  </si>
  <si>
    <t>หน่วยกิต</t>
  </si>
  <si>
    <t>จำนวนผู้สอน</t>
  </si>
  <si>
    <t>ทฤษฎี</t>
  </si>
  <si>
    <t>ปฎิบัติ</t>
  </si>
  <si>
    <t>วัสดุฝึก</t>
  </si>
  <si>
    <t>ค่าใช้จ่ายอื่น</t>
  </si>
  <si>
    <t>ชั่วโมงสอนต่อสัปดาห์</t>
  </si>
  <si>
    <t>ปฏิบัติ</t>
  </si>
  <si>
    <t>รวมค่าสอน</t>
  </si>
  <si>
    <t>ค่าใช้จ่าย(เหมาจ่าย)</t>
  </si>
  <si>
    <t>รวมค่าใช้จ่ายรายวิชา</t>
  </si>
  <si>
    <t>ประเมินค่าสอนเฉลี่ยชั่วโมงละ</t>
  </si>
  <si>
    <t>บาท</t>
  </si>
  <si>
    <t>จำนวนสัปดาห์ที่เปิดสอน</t>
  </si>
  <si>
    <t>สัปดาห์</t>
  </si>
  <si>
    <t>รวม</t>
  </si>
  <si>
    <t>จำนวนนิสิต</t>
  </si>
  <si>
    <t>คน</t>
  </si>
  <si>
    <t>รวมค่าใช้จ่ายทางตรงในการสอน</t>
  </si>
  <si>
    <t>ค่าใช้จ่ายทางตรงต่อหัวนิสิต</t>
  </si>
  <si>
    <t>ปี่ที่</t>
  </si>
  <si>
    <t>ภาคการศึกษาที่</t>
  </si>
  <si>
    <t>ปีการศึกษา</t>
  </si>
  <si>
    <t>ปริญญาตรี</t>
  </si>
  <si>
    <t>ปริญญาโท</t>
  </si>
  <si>
    <t>ปริญญาเอก</t>
  </si>
  <si>
    <t>ค่าใช้จ่ายทางตรงต่อหัวนิสิต(กรณีที่เป็นค่าสอน)</t>
  </si>
  <si>
    <t>ชื่อหลักสูตร</t>
  </si>
  <si>
    <t>ระดับ</t>
  </si>
  <si>
    <t>สาขา</t>
  </si>
  <si>
    <t>01355xxx </t>
  </si>
  <si>
    <t>01355xxx</t>
  </si>
  <si>
    <t>ค่าใช้จ่ายในการพัฒนานิสิตของภาควิชา/สาขา</t>
  </si>
  <si>
    <t>รายการ</t>
  </si>
  <si>
    <t>ค่าใช้จ่าย</t>
  </si>
  <si>
    <t>ค่าใช้จ่ายรวม(บาท)</t>
  </si>
  <si>
    <t>ค่าใช้จ่ายบุคลากรสนับสนุนของภาควิชา/สาขา</t>
  </si>
  <si>
    <t>ค่าใช้จ่ายครุภัณฑ์และอาคารสถานที่</t>
  </si>
  <si>
    <t>โครงการพัฒนานิสิต</t>
  </si>
  <si>
    <t>โครงการพัฒนาบุคลากร</t>
  </si>
  <si>
    <t>โครงการพัฒนาอาจารย์</t>
  </si>
  <si>
    <t>เจ้าหน้าที่ธุรการ</t>
  </si>
  <si>
    <t>นักวิชาการ/ช่างเทคนิค</t>
  </si>
  <si>
    <t>นักการ</t>
  </si>
  <si>
    <t>อาคารสถานที่</t>
  </si>
  <si>
    <t>ค่าเสื่อมสิ่งก่อสร้าง</t>
  </si>
  <si>
    <t>ค่าซ่อมแซมบำรุงรักษา</t>
  </si>
  <si>
    <t>ค่าสาธารณูปโภค</t>
  </si>
  <si>
    <t>ค่าใช้จ่ายทางตรงในการดำเนินงานของภาควิชา</t>
  </si>
  <si>
    <t>รวมค่าใช้จ่ายทั้งหมดของภาค</t>
  </si>
  <si>
    <t>หลักสูตร</t>
  </si>
  <si>
    <t>จำนวนนิสิตทั้งหมด</t>
  </si>
  <si>
    <t>ค่าบริหารหลักสูตร</t>
  </si>
  <si>
    <t>ค่าใช้จ่ายพัฒนานิสิตของหลักสูตร</t>
  </si>
  <si>
    <t>รวมทั้งหมด</t>
  </si>
  <si>
    <t>ค่าใช้จ่ายทางตรงของหลักสูตรต่อนิสิตต่อปี</t>
  </si>
  <si>
    <t>ตารางการปันส่วนการคิดค่าใช้จ่ายทางตรงของภาคต่อหลักสูตรต่อนิสิตต่อปี</t>
  </si>
  <si>
    <t>หน่วยงาน</t>
  </si>
  <si>
    <t>งานประชาสัมพันธ์</t>
  </si>
  <si>
    <t>ค่าใช้จ่ายรวม</t>
  </si>
  <si>
    <t>หน่วยงาน/ ค่าใช้จ่าย</t>
  </si>
  <si>
    <t>ส่วนอาคารและสถานที่</t>
  </si>
  <si>
    <t>ค่าเสื่อมราคาสิ่งก่อสร้าง</t>
  </si>
  <si>
    <r>
      <t>กลุ่มค่าใช้จ่ายทางอ้อมที่ปัน</t>
    </r>
    <r>
      <rPr>
        <u/>
        <sz val="16"/>
        <color rgb="FF000000"/>
        <rFont val="TH SarabunPSK"/>
        <family val="2"/>
      </rPr>
      <t>ด้วยเกณฑ์พื้นที่</t>
    </r>
  </si>
  <si>
    <r>
      <t>กลุ่มค่าใช้จ่ายทางอ้อมที่ปันด้วย</t>
    </r>
    <r>
      <rPr>
        <u/>
        <sz val="16"/>
        <color rgb="FF000000"/>
        <rFont val="TH SarabunPSK"/>
        <family val="2"/>
      </rPr>
      <t>เกณฑ์บุคลากร</t>
    </r>
  </si>
  <si>
    <r>
      <t>กลุ่มค่าใช้จ่ายทางอ้อมที่ปัน</t>
    </r>
    <r>
      <rPr>
        <u/>
        <sz val="16"/>
        <color rgb="FF000000"/>
        <rFont val="TH SarabunPSK"/>
        <family val="2"/>
      </rPr>
      <t>ด้วยเกณฑ์จำนวนนิสิต</t>
    </r>
  </si>
  <si>
    <t>พื้นที่</t>
  </si>
  <si>
    <t>บุคลากร</t>
  </si>
  <si>
    <t>สัดส่วนค่าใช้จ่ายในการปัน</t>
  </si>
  <si>
    <r>
      <t>กลุ่มค่าใช้จ่ายทางอ้อมที่ปันด้วย</t>
    </r>
    <r>
      <rPr>
        <u/>
        <sz val="16"/>
        <color rgb="FF000000"/>
        <rFont val="TH SarabunPSK"/>
        <family val="2"/>
      </rPr>
      <t>เกณฑ์ผสม</t>
    </r>
  </si>
  <si>
    <t>H = A + E</t>
  </si>
  <si>
    <t>I = B + F</t>
  </si>
  <si>
    <t>J = C + G</t>
  </si>
  <si>
    <t>K = H + I + J</t>
  </si>
  <si>
    <t>รวมค่าใช้จ่าย</t>
  </si>
  <si>
    <t> การปันส่วน</t>
  </si>
  <si>
    <t>จำนวนพื้นที่ หน่วย : ตรม.</t>
  </si>
  <si>
    <t>จำนวนบุคลากร หน่วย : จำนวนคน</t>
  </si>
  <si>
    <t>นิสิต</t>
  </si>
  <si>
    <t>ภาควิชา</t>
  </si>
  <si>
    <t>ครุศึกษา</t>
  </si>
  <si>
    <t>พลศึกษา</t>
  </si>
  <si>
    <t>พัฒนศึกษา</t>
  </si>
  <si>
    <t>ห้องคอมพิวเตอร์</t>
  </si>
  <si>
    <t>ห้องสมุดคณะ</t>
  </si>
  <si>
    <t>ฝ่ายทะเบียนคณะ</t>
  </si>
  <si>
    <t>ฝ่ายบัณฑิตศึกษา</t>
  </si>
  <si>
    <t>งานประกันคุณภาพ</t>
  </si>
  <si>
    <t>งานกิจการนิสิต</t>
  </si>
  <si>
    <t>ค่าใช้จ่ายรวม(A)</t>
  </si>
  <si>
    <t xml:space="preserve">ค่าใช้จ่ายรวม (B) </t>
  </si>
  <si>
    <t xml:space="preserve">ค่าใช้จ่ายรวม(C)  </t>
  </si>
  <si>
    <t>งานเจ้าหน้าที่</t>
  </si>
  <si>
    <t>นิสิต(E)</t>
  </si>
  <si>
    <t>พื้นที่(F)</t>
  </si>
  <si>
    <t>บุคลากร(G)</t>
  </si>
  <si>
    <t>งานคลังและพัสดุ</t>
  </si>
  <si>
    <t>งานแผนงาน</t>
  </si>
  <si>
    <t>งานบริการกลาง</t>
  </si>
  <si>
    <t>การปันส่วนค่าใช้จ่ายด้วยนิสิต</t>
  </si>
  <si>
    <t>การปันส่วนค่าใช้จ่ายด้วยพื้นที่</t>
  </si>
  <si>
    <t>การปันส่วนค่าใช้จ่ายด้วยบุคลากร</t>
  </si>
  <si>
    <t>รวมค่าใช้จ่ายทางอ้อมที่ภาคได้รับต่อปี</t>
  </si>
  <si>
    <t>ค่าใช้จ่ายทางอ้อมจากคณะที่ภาคได้รับปันส่วน</t>
  </si>
  <si>
    <t>ค่าใช้จ่ายทางอ้อมจากคณะต่อหลักสูตรต่อนิสิตต่อปี</t>
  </si>
  <si>
    <t>การจัดการเรียนรู้(คณิต)</t>
  </si>
  <si>
    <t>การจัดการเรียนรู้(วิทย์)</t>
  </si>
  <si>
    <t>การจัดการเรียนรู้(อังกฤษ)</t>
  </si>
  <si>
    <t>รวมค่าใช้จ่ายทางตรงของภาคต่อหลักสูตรต่อนิสิตต่อปี</t>
  </si>
  <si>
    <t>ชั้นปีที่</t>
  </si>
  <si>
    <t>ปีที่ 1</t>
  </si>
  <si>
    <t>ปีที่ 2</t>
  </si>
  <si>
    <t>ปีที่ 3</t>
  </si>
  <si>
    <t>ปีที่ 4</t>
  </si>
  <si>
    <t>ปีที่ 5</t>
  </si>
  <si>
    <t>การสอน</t>
  </si>
  <si>
    <t>สนับสนุน</t>
  </si>
  <si>
    <t>รวมค่าใช้จ่ายทางตรงต่อนิสิตต่อปี</t>
  </si>
  <si>
    <t>ค่าใช้จ่ายทางตรงต่อนิสิตต่อปี</t>
  </si>
  <si>
    <t>ค่าใช้จ่ายทางอ้อมต่อนิสิตต่อปี</t>
  </si>
  <si>
    <t>รวมค่าใช้จ่ายต่อนิสิตต่อปี</t>
  </si>
  <si>
    <t>มีต้นทุนในการผลิตบัณฑิตต่อปีดังนี้</t>
  </si>
  <si>
    <t>การคิดต้นทุนต่อหน่วยในการผลิตบัณฑิต มหาวิทยาลัยเกษตรศาสตร์ วิทยาเขตกำแพงแสน</t>
  </si>
  <si>
    <t xml:space="preserve">จัดทำโดย </t>
  </si>
  <si>
    <t>รองศาสตราจารย์ ดร.ธนรัตน์  แต้วัฒนา</t>
  </si>
  <si>
    <r>
      <rPr>
        <sz val="16"/>
        <color theme="1"/>
        <rFont val="Calibri"/>
        <family val="2"/>
      </rPr>
      <t>©</t>
    </r>
    <r>
      <rPr>
        <sz val="16"/>
        <color theme="1"/>
        <rFont val="TH SarabunPSK"/>
        <family val="2"/>
      </rPr>
      <t>2016</t>
    </r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</si>
</sst>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87" formatCode="_-* #,##0_-;\-* #,##0_-;_-* &quot;-&quot;??_-;_-@_-"/>
  </numFmts>
  <fonts count="12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18"/>
      <color theme="1"/>
      <name val="TH SarabunPSK"/>
      <family val="2"/>
    </font>
    <font>
      <sz val="11"/>
      <color theme="0"/>
      <name val="Tahoma"/>
      <family val="2"/>
      <charset val="222"/>
      <scheme val="minor"/>
    </font>
    <font>
      <sz val="16"/>
      <color rgb="FF000000"/>
      <name val="TH SarabunPSK"/>
      <family val="2"/>
    </font>
    <font>
      <u/>
      <sz val="16"/>
      <color rgb="FF000000"/>
      <name val="TH SarabunPSK"/>
      <family val="2"/>
    </font>
    <font>
      <b/>
      <sz val="16"/>
      <color rgb="FF000000"/>
      <name val="TH SarabunPSK"/>
      <family val="2"/>
    </font>
    <font>
      <sz val="16"/>
      <color theme="0"/>
      <name val="TH SarabunPSK"/>
      <family val="2"/>
    </font>
    <font>
      <b/>
      <sz val="20"/>
      <color theme="1"/>
      <name val="TH SarabunPSK"/>
      <family val="2"/>
    </font>
    <font>
      <sz val="16"/>
      <color theme="1"/>
      <name val="Calibri"/>
      <family val="2"/>
    </font>
  </fonts>
  <fills count="16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89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43" fontId="3" fillId="0" borderId="0" xfId="1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43" fontId="2" fillId="0" borderId="1" xfId="1" applyFont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right" vertical="center"/>
    </xf>
    <xf numFmtId="43" fontId="3" fillId="2" borderId="1" xfId="1" applyFont="1" applyFill="1" applyBorder="1" applyAlignment="1">
      <alignment vertical="center"/>
    </xf>
    <xf numFmtId="0" fontId="2" fillId="3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0" xfId="0" applyFont="1"/>
    <xf numFmtId="0" fontId="2" fillId="0" borderId="1" xfId="0" applyFont="1" applyBorder="1"/>
    <xf numFmtId="0" fontId="3" fillId="6" borderId="1" xfId="0" applyFont="1" applyFill="1" applyBorder="1" applyAlignment="1">
      <alignment horizontal="center" vertical="center"/>
    </xf>
    <xf numFmtId="0" fontId="3" fillId="0" borderId="0" xfId="0" applyFont="1"/>
    <xf numFmtId="0" fontId="3" fillId="0" borderId="1" xfId="0" applyFont="1" applyBorder="1" applyAlignment="1">
      <alignment horizontal="right"/>
    </xf>
    <xf numFmtId="43" fontId="3" fillId="0" borderId="1" xfId="1" applyFont="1" applyBorder="1"/>
    <xf numFmtId="43" fontId="2" fillId="0" borderId="0" xfId="0" applyNumberFormat="1" applyFont="1"/>
    <xf numFmtId="43" fontId="2" fillId="9" borderId="1" xfId="1" applyFont="1" applyFill="1" applyBorder="1"/>
    <xf numFmtId="43" fontId="3" fillId="10" borderId="0" xfId="0" applyNumberFormat="1" applyFont="1" applyFill="1"/>
    <xf numFmtId="0" fontId="3" fillId="6" borderId="1" xfId="0" applyFont="1" applyFill="1" applyBorder="1" applyAlignment="1">
      <alignment horizontal="right"/>
    </xf>
    <xf numFmtId="0" fontId="2" fillId="9" borderId="1" xfId="0" applyFont="1" applyFill="1" applyBorder="1"/>
    <xf numFmtId="43" fontId="3" fillId="6" borderId="1" xfId="1" applyFont="1" applyFill="1" applyBorder="1"/>
    <xf numFmtId="0" fontId="2" fillId="0" borderId="0" xfId="0" applyFont="1" applyBorder="1"/>
    <xf numFmtId="187" fontId="2" fillId="9" borderId="1" xfId="1" applyNumberFormat="1" applyFont="1" applyFill="1" applyBorder="1"/>
    <xf numFmtId="187" fontId="3" fillId="6" borderId="1" xfId="1" applyNumberFormat="1" applyFont="1" applyFill="1" applyBorder="1"/>
    <xf numFmtId="43" fontId="2" fillId="7" borderId="1" xfId="1" applyNumberFormat="1" applyFont="1" applyFill="1" applyBorder="1"/>
    <xf numFmtId="0" fontId="6" fillId="0" borderId="1" xfId="0" applyFont="1" applyBorder="1" applyAlignment="1">
      <alignment horizontal="center" vertical="center" wrapText="1" readingOrder="1"/>
    </xf>
    <xf numFmtId="0" fontId="8" fillId="7" borderId="1" xfId="0" applyFont="1" applyFill="1" applyBorder="1" applyAlignment="1">
      <alignment horizontal="left" vertical="center" wrapText="1" readingOrder="1"/>
    </xf>
    <xf numFmtId="43" fontId="8" fillId="7" borderId="1" xfId="1" applyFont="1" applyFill="1" applyBorder="1" applyAlignment="1">
      <alignment horizontal="right" vertical="center" wrapText="1" readingOrder="1"/>
    </xf>
    <xf numFmtId="0" fontId="8" fillId="7" borderId="1" xfId="0" applyFont="1" applyFill="1" applyBorder="1" applyAlignment="1">
      <alignment horizontal="center" vertical="center" wrapText="1" readingOrder="1"/>
    </xf>
    <xf numFmtId="3" fontId="8" fillId="7" borderId="1" xfId="0" applyNumberFormat="1" applyFont="1" applyFill="1" applyBorder="1" applyAlignment="1">
      <alignment horizontal="center" vertical="center" wrapText="1" readingOrder="1"/>
    </xf>
    <xf numFmtId="9" fontId="6" fillId="7" borderId="1" xfId="0" applyNumberFormat="1" applyFont="1" applyFill="1" applyBorder="1" applyAlignment="1">
      <alignment horizontal="center" vertical="center" wrapText="1" readingOrder="1"/>
    </xf>
    <xf numFmtId="43" fontId="8" fillId="7" borderId="1" xfId="1" applyFont="1" applyFill="1" applyBorder="1" applyAlignment="1">
      <alignment horizontal="center" vertical="center" wrapText="1" readingOrder="1"/>
    </xf>
    <xf numFmtId="0" fontId="9" fillId="4" borderId="1" xfId="2" applyFont="1" applyBorder="1" applyAlignment="1">
      <alignment horizontal="center" vertical="center" wrapText="1" readingOrder="1"/>
    </xf>
    <xf numFmtId="43" fontId="9" fillId="4" borderId="1" xfId="2" applyNumberFormat="1" applyFont="1" applyBorder="1" applyAlignment="1">
      <alignment horizontal="center" vertical="center" wrapText="1" readingOrder="1"/>
    </xf>
    <xf numFmtId="43" fontId="2" fillId="7" borderId="1" xfId="0" applyNumberFormat="1" applyFont="1" applyFill="1" applyBorder="1"/>
    <xf numFmtId="43" fontId="3" fillId="7" borderId="1" xfId="0" applyNumberFormat="1" applyFont="1" applyFill="1" applyBorder="1"/>
    <xf numFmtId="43" fontId="2" fillId="12" borderId="1" xfId="0" applyNumberFormat="1" applyFont="1" applyFill="1" applyBorder="1"/>
    <xf numFmtId="43" fontId="2" fillId="11" borderId="1" xfId="0" applyNumberFormat="1" applyFont="1" applyFill="1" applyBorder="1"/>
    <xf numFmtId="43" fontId="2" fillId="13" borderId="1" xfId="0" applyNumberFormat="1" applyFont="1" applyFill="1" applyBorder="1"/>
    <xf numFmtId="0" fontId="6" fillId="9" borderId="1" xfId="0" applyFont="1" applyFill="1" applyBorder="1" applyAlignment="1">
      <alignment horizontal="left" vertical="center" wrapText="1" readingOrder="1"/>
    </xf>
    <xf numFmtId="3" fontId="6" fillId="9" borderId="1" xfId="0" applyNumberFormat="1" applyFont="1" applyFill="1" applyBorder="1" applyAlignment="1">
      <alignment horizontal="center" vertical="center" wrapText="1" readingOrder="1"/>
    </xf>
    <xf numFmtId="0" fontId="6" fillId="9" borderId="1" xfId="0" applyFont="1" applyFill="1" applyBorder="1" applyAlignment="1">
      <alignment horizontal="center" vertical="center" wrapText="1" readingOrder="1"/>
    </xf>
    <xf numFmtId="43" fontId="6" fillId="9" borderId="1" xfId="1" applyFont="1" applyFill="1" applyBorder="1" applyAlignment="1">
      <alignment horizontal="center" vertical="center" wrapText="1" readingOrder="1"/>
    </xf>
    <xf numFmtId="43" fontId="6" fillId="9" borderId="1" xfId="1" applyFont="1" applyFill="1" applyBorder="1" applyAlignment="1">
      <alignment horizontal="right" vertical="center" wrapText="1" readingOrder="1"/>
    </xf>
    <xf numFmtId="43" fontId="3" fillId="0" borderId="0" xfId="1" applyFont="1"/>
    <xf numFmtId="0" fontId="2" fillId="0" borderId="0" xfId="0" applyFont="1" applyAlignment="1">
      <alignment wrapText="1"/>
    </xf>
    <xf numFmtId="43" fontId="2" fillId="13" borderId="1" xfId="1" applyFont="1" applyFill="1" applyBorder="1"/>
    <xf numFmtId="0" fontId="3" fillId="5" borderId="1" xfId="0" applyFont="1" applyFill="1" applyBorder="1" applyAlignment="1">
      <alignment horizontal="center" vertical="center" wrapText="1"/>
    </xf>
    <xf numFmtId="0" fontId="3" fillId="14" borderId="1" xfId="0" applyFont="1" applyFill="1" applyBorder="1" applyAlignment="1">
      <alignment horizontal="center"/>
    </xf>
    <xf numFmtId="0" fontId="3" fillId="14" borderId="1" xfId="0" applyFont="1" applyFill="1" applyBorder="1"/>
    <xf numFmtId="43" fontId="3" fillId="14" borderId="1" xfId="0" applyNumberFormat="1" applyFont="1" applyFill="1" applyBorder="1"/>
    <xf numFmtId="0" fontId="2" fillId="12" borderId="1" xfId="0" applyFont="1" applyFill="1" applyBorder="1" applyAlignment="1">
      <alignment horizontal="center"/>
    </xf>
    <xf numFmtId="0" fontId="2" fillId="12" borderId="1" xfId="0" applyFont="1" applyFill="1" applyBorder="1"/>
    <xf numFmtId="43" fontId="2" fillId="8" borderId="1" xfId="0" applyNumberFormat="1" applyFont="1" applyFill="1" applyBorder="1"/>
    <xf numFmtId="43" fontId="2" fillId="15" borderId="1" xfId="1" applyFont="1" applyFill="1" applyBorder="1"/>
    <xf numFmtId="43" fontId="6" fillId="15" borderId="1" xfId="1" applyFont="1" applyFill="1" applyBorder="1" applyAlignment="1">
      <alignment horizontal="center" vertical="center" wrapText="1" readingOrder="1"/>
    </xf>
    <xf numFmtId="0" fontId="2" fillId="0" borderId="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3" fillId="5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right" vertical="center"/>
    </xf>
    <xf numFmtId="0" fontId="3" fillId="7" borderId="3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 wrapText="1"/>
    </xf>
    <xf numFmtId="0" fontId="3" fillId="6" borderId="5" xfId="0" applyFont="1" applyFill="1" applyBorder="1" applyAlignment="1">
      <alignment horizontal="center" wrapText="1"/>
    </xf>
    <xf numFmtId="0" fontId="3" fillId="6" borderId="1" xfId="0" applyFont="1" applyFill="1" applyBorder="1" applyAlignment="1">
      <alignment horizontal="center" wrapText="1"/>
    </xf>
    <xf numFmtId="0" fontId="3" fillId="0" borderId="3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9" fillId="4" borderId="1" xfId="2" applyFont="1" applyBorder="1" applyAlignment="1">
      <alignment horizontal="center" vertical="center" wrapText="1" readingOrder="1"/>
    </xf>
    <xf numFmtId="0" fontId="6" fillId="7" borderId="1" xfId="0" applyFont="1" applyFill="1" applyBorder="1" applyAlignment="1">
      <alignment horizontal="center" vertical="center" wrapText="1" readingOrder="1"/>
    </xf>
    <xf numFmtId="0" fontId="6" fillId="7" borderId="1" xfId="0" applyFont="1" applyFill="1" applyBorder="1" applyAlignment="1">
      <alignment horizontal="left" vertical="center" wrapText="1" readingOrder="1"/>
    </xf>
    <xf numFmtId="0" fontId="6" fillId="0" borderId="1" xfId="0" applyFont="1" applyBorder="1" applyAlignment="1">
      <alignment horizontal="left" vertical="center" wrapText="1" readingOrder="1"/>
    </xf>
    <xf numFmtId="0" fontId="2" fillId="7" borderId="1" xfId="0" applyFont="1" applyFill="1" applyBorder="1" applyAlignment="1">
      <alignment horizontal="center" wrapText="1"/>
    </xf>
    <xf numFmtId="0" fontId="6" fillId="0" borderId="1" xfId="0" applyFont="1" applyBorder="1" applyAlignment="1">
      <alignment horizontal="center" vertical="center" wrapText="1" readingOrder="1"/>
    </xf>
  </cellXfs>
  <cellStyles count="3">
    <cellStyle name="Accent2" xfId="2" builtinId="33"/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>
      <selection activeCell="E14" sqref="E14"/>
    </sheetView>
  </sheetViews>
  <sheetFormatPr defaultRowHeight="21"/>
  <cols>
    <col min="1" max="1" width="9" style="18" customWidth="1"/>
    <col min="2" max="2" width="17.875" style="18" customWidth="1"/>
    <col min="3" max="3" width="13.5" style="18" customWidth="1"/>
    <col min="4" max="4" width="14.25" style="18" customWidth="1"/>
    <col min="5" max="5" width="15.625" style="18" customWidth="1"/>
    <col min="6" max="6" width="16.5" style="18" customWidth="1"/>
    <col min="7" max="7" width="15.375" style="18" customWidth="1"/>
    <col min="8" max="8" width="9" style="18"/>
    <col min="9" max="9" width="20.375" style="18" hidden="1" customWidth="1"/>
    <col min="10" max="16384" width="9" style="18"/>
  </cols>
  <sheetData>
    <row r="1" spans="1:9" ht="26.25">
      <c r="A1" s="67" t="s">
        <v>133</v>
      </c>
      <c r="B1" s="67"/>
      <c r="C1" s="67"/>
      <c r="D1" s="67"/>
      <c r="E1" s="67"/>
      <c r="F1" s="67"/>
      <c r="G1" s="67"/>
    </row>
    <row r="2" spans="1:9">
      <c r="A2" s="21" t="s">
        <v>134</v>
      </c>
      <c r="B2" s="66" t="s">
        <v>135</v>
      </c>
      <c r="C2" s="66"/>
      <c r="D2" s="18" t="s">
        <v>136</v>
      </c>
    </row>
    <row r="3" spans="1:9">
      <c r="A3" s="21" t="s">
        <v>61</v>
      </c>
      <c r="B3" s="21" t="s">
        <v>116</v>
      </c>
      <c r="C3" s="65" t="s">
        <v>132</v>
      </c>
      <c r="D3" s="65"/>
    </row>
    <row r="4" spans="1:9" s="54" customFormat="1">
      <c r="A4" s="68" t="s">
        <v>120</v>
      </c>
      <c r="B4" s="68" t="s">
        <v>27</v>
      </c>
      <c r="C4" s="68" t="s">
        <v>129</v>
      </c>
      <c r="D4" s="68"/>
      <c r="E4" s="68" t="s">
        <v>128</v>
      </c>
      <c r="F4" s="68" t="s">
        <v>130</v>
      </c>
      <c r="G4" s="68" t="s">
        <v>131</v>
      </c>
      <c r="I4" s="54" t="str">
        <f>IF('Divide by direct operating'!D6="","",'Divide by direct operating'!D6)</f>
        <v>การจัดการเรียนรู้(คณิต)</v>
      </c>
    </row>
    <row r="5" spans="1:9" s="54" customFormat="1">
      <c r="A5" s="68"/>
      <c r="B5" s="68"/>
      <c r="C5" s="56" t="s">
        <v>126</v>
      </c>
      <c r="D5" s="56" t="s">
        <v>127</v>
      </c>
      <c r="E5" s="68"/>
      <c r="F5" s="68"/>
      <c r="G5" s="68"/>
      <c r="I5" s="54" t="str">
        <f>IF('Divide by direct operating'!D7="","",'Divide by direct operating'!D7)</f>
        <v>การจัดการเรียนรู้(วิทย์)</v>
      </c>
    </row>
    <row r="6" spans="1:9">
      <c r="A6" s="60" t="s">
        <v>121</v>
      </c>
      <c r="B6" s="61">
        <f>'Direct teaching'!J4</f>
        <v>25</v>
      </c>
      <c r="C6" s="45">
        <f>'Direct teaching'!H17+'Direct teaching'!H33</f>
        <v>23000</v>
      </c>
      <c r="D6" s="45">
        <f>INDEX('Divide by direct operating'!D6:J14,MATCH(Unitcost!B3,'Divide by direct operating'!D6:D14,0),6)</f>
        <v>1055.3846153846152</v>
      </c>
      <c r="E6" s="62">
        <f>SUM(C6:D6)</f>
        <v>24055.384615384617</v>
      </c>
      <c r="F6" s="55">
        <f>INDEX('Divide by direct operating'!D6:J14,MATCH(Unitcost!B3,'Divide by direct operating'!D6:D14,0),7)</f>
        <v>10607.720255562657</v>
      </c>
      <c r="G6" s="46">
        <f>SUM(E6:F6)</f>
        <v>34663.104870947274</v>
      </c>
      <c r="I6" s="54" t="str">
        <f>IF('Divide by direct operating'!D8="","",'Divide by direct operating'!D8)</f>
        <v>การจัดการเรียนรู้(อังกฤษ)</v>
      </c>
    </row>
    <row r="7" spans="1:9">
      <c r="A7" s="60" t="s">
        <v>122</v>
      </c>
      <c r="B7" s="61">
        <f>'Direct teaching'!J36</f>
        <v>25</v>
      </c>
      <c r="C7" s="45">
        <f>'Direct teaching'!H49+'Direct teaching'!H65</f>
        <v>23000</v>
      </c>
      <c r="D7" s="45">
        <f>D6</f>
        <v>1055.3846153846152</v>
      </c>
      <c r="E7" s="62">
        <f t="shared" ref="E7:E10" si="0">SUM(C7:D7)</f>
        <v>24055.384615384617</v>
      </c>
      <c r="F7" s="47">
        <f>F6</f>
        <v>10607.720255562657</v>
      </c>
      <c r="G7" s="46">
        <f t="shared" ref="G7:G10" si="1">SUM(E7:F7)</f>
        <v>34663.104870947274</v>
      </c>
      <c r="I7" s="54" t="str">
        <f>IF('Divide by direct operating'!D9="","",'Divide by direct operating'!D9)</f>
        <v/>
      </c>
    </row>
    <row r="8" spans="1:9">
      <c r="A8" s="60" t="s">
        <v>123</v>
      </c>
      <c r="B8" s="61">
        <f>'Direct teaching'!J68</f>
        <v>25</v>
      </c>
      <c r="C8" s="45">
        <f>'Direct teaching'!H81+'Direct teaching'!H97</f>
        <v>23000</v>
      </c>
      <c r="D8" s="45">
        <f>D6</f>
        <v>1055.3846153846152</v>
      </c>
      <c r="E8" s="62">
        <f t="shared" si="0"/>
        <v>24055.384615384617</v>
      </c>
      <c r="F8" s="47">
        <f>F6</f>
        <v>10607.720255562657</v>
      </c>
      <c r="G8" s="46">
        <f t="shared" si="1"/>
        <v>34663.104870947274</v>
      </c>
      <c r="I8" s="54" t="str">
        <f>IF('Divide by direct operating'!D10="","",'Divide by direct operating'!D10)</f>
        <v/>
      </c>
    </row>
    <row r="9" spans="1:9">
      <c r="A9" s="60" t="s">
        <v>124</v>
      </c>
      <c r="B9" s="61">
        <f>'Direct teaching'!J100</f>
        <v>25</v>
      </c>
      <c r="C9" s="45">
        <f>'Direct teaching'!H113+'Direct teaching'!H129</f>
        <v>23000</v>
      </c>
      <c r="D9" s="45">
        <f>D6</f>
        <v>1055.3846153846152</v>
      </c>
      <c r="E9" s="62">
        <f t="shared" si="0"/>
        <v>24055.384615384617</v>
      </c>
      <c r="F9" s="47">
        <f>F6</f>
        <v>10607.720255562657</v>
      </c>
      <c r="G9" s="46">
        <f t="shared" si="1"/>
        <v>34663.104870947274</v>
      </c>
      <c r="I9" s="54" t="str">
        <f>IF('Divide by direct operating'!D11="","",'Divide by direct operating'!D11)</f>
        <v/>
      </c>
    </row>
    <row r="10" spans="1:9">
      <c r="A10" s="60" t="s">
        <v>125</v>
      </c>
      <c r="B10" s="61">
        <f>'Direct teaching'!J132</f>
        <v>25</v>
      </c>
      <c r="C10" s="45">
        <f>'Direct teaching'!H145+'Direct teaching'!H161</f>
        <v>23000</v>
      </c>
      <c r="D10" s="45">
        <f>D6</f>
        <v>1055.3846153846152</v>
      </c>
      <c r="E10" s="62">
        <f t="shared" si="0"/>
        <v>24055.384615384617</v>
      </c>
      <c r="F10" s="47">
        <f>F6</f>
        <v>10607.720255562657</v>
      </c>
      <c r="G10" s="46">
        <f t="shared" si="1"/>
        <v>34663.104870947274</v>
      </c>
      <c r="I10" s="54" t="str">
        <f>IF('Divide by direct operating'!D12="","",'Divide by direct operating'!D12)</f>
        <v/>
      </c>
    </row>
    <row r="11" spans="1:9">
      <c r="A11" s="57" t="s">
        <v>26</v>
      </c>
      <c r="B11" s="58">
        <f>SUM(B6:B10)</f>
        <v>125</v>
      </c>
      <c r="C11" s="59">
        <f>SUM(C6:C10)</f>
        <v>115000</v>
      </c>
      <c r="D11" s="59">
        <f>SUM(D6:D10)</f>
        <v>5276.9230769230762</v>
      </c>
      <c r="E11" s="59">
        <f t="shared" ref="E11:F11" si="2">SUM(E6:E10)</f>
        <v>120276.92307692309</v>
      </c>
      <c r="F11" s="59">
        <f t="shared" si="2"/>
        <v>53038.601277813286</v>
      </c>
      <c r="G11" s="59">
        <f>SUM(G6:G10)</f>
        <v>173315.52435473638</v>
      </c>
      <c r="I11" s="54" t="str">
        <f>IF('Divide by direct operating'!D13="","",'Divide by direct operating'!D13)</f>
        <v/>
      </c>
    </row>
    <row r="12" spans="1:9">
      <c r="I12" s="54" t="str">
        <f>IF('Divide by direct operating'!D14="","",'Divide by direct operating'!D14)</f>
        <v/>
      </c>
    </row>
    <row r="13" spans="1:9">
      <c r="I13" s="54"/>
    </row>
  </sheetData>
  <mergeCells count="9">
    <mergeCell ref="C3:D3"/>
    <mergeCell ref="B2:C2"/>
    <mergeCell ref="A1:G1"/>
    <mergeCell ref="A4:A5"/>
    <mergeCell ref="B4:B5"/>
    <mergeCell ref="C4:D4"/>
    <mergeCell ref="F4:F5"/>
    <mergeCell ref="G4:G5"/>
    <mergeCell ref="E4:E5"/>
  </mergeCells>
  <dataValidations count="1">
    <dataValidation type="list" allowBlank="1" showInputMessage="1" showErrorMessage="1" sqref="B3">
      <formula1>$I$4:$I$12</formula1>
    </dataValidation>
  </dataValidations>
  <pageMargins left="0.7" right="0.7" top="0.75" bottom="0.75" header="0.3" footer="0.3"/>
  <ignoredErrors>
    <ignoredError sqref="E7:E10 F6" formula="1"/>
  </ignoredError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'Divide by direct operating'!$D$6:$D$14</xm:f>
          </x14:formula1>
          <xm:sqref>B3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T161"/>
  <sheetViews>
    <sheetView topLeftCell="A46" workbookViewId="0">
      <selection activeCell="M52" sqref="M52"/>
    </sheetView>
  </sheetViews>
  <sheetFormatPr defaultRowHeight="21"/>
  <cols>
    <col min="1" max="1" width="9.875" style="1" customWidth="1"/>
    <col min="2" max="2" width="26.125" style="1" customWidth="1"/>
    <col min="3" max="3" width="10.875" style="1" bestFit="1" customWidth="1"/>
    <col min="4" max="7" width="9" style="1"/>
    <col min="8" max="8" width="9.875" style="1" bestFit="1" customWidth="1"/>
    <col min="9" max="9" width="9.5" style="1" customWidth="1"/>
    <col min="10" max="10" width="11.5" style="1" customWidth="1"/>
    <col min="11" max="11" width="9.875" style="1" bestFit="1" customWidth="1"/>
    <col min="12" max="18" width="9" style="1"/>
    <col min="19" max="20" width="0" style="1" hidden="1" customWidth="1"/>
    <col min="21" max="16384" width="9" style="1"/>
  </cols>
  <sheetData>
    <row r="1" spans="1:20" ht="23.25">
      <c r="A1" s="69" t="s">
        <v>37</v>
      </c>
      <c r="B1" s="69"/>
      <c r="C1" s="69"/>
      <c r="D1" s="69"/>
      <c r="E1" s="69"/>
      <c r="F1" s="69"/>
      <c r="G1" s="69"/>
      <c r="H1" s="69"/>
      <c r="I1" s="69"/>
      <c r="J1" s="69"/>
      <c r="K1" s="69"/>
    </row>
    <row r="2" spans="1:20">
      <c r="A2" s="1" t="s">
        <v>38</v>
      </c>
      <c r="B2" s="70"/>
      <c r="C2" s="70"/>
      <c r="D2" s="70"/>
      <c r="E2" s="70"/>
      <c r="F2" s="2" t="s">
        <v>40</v>
      </c>
      <c r="G2" s="70"/>
      <c r="H2" s="70"/>
      <c r="I2" s="70"/>
      <c r="J2" s="70"/>
      <c r="K2" s="70"/>
    </row>
    <row r="3" spans="1:20">
      <c r="A3" s="1" t="s">
        <v>39</v>
      </c>
      <c r="B3" s="1" t="s">
        <v>34</v>
      </c>
      <c r="C3" s="2" t="s">
        <v>31</v>
      </c>
      <c r="D3" s="15">
        <v>1</v>
      </c>
      <c r="E3" s="71" t="s">
        <v>32</v>
      </c>
      <c r="F3" s="71"/>
      <c r="G3" s="15">
        <v>1</v>
      </c>
      <c r="H3" s="1" t="s">
        <v>33</v>
      </c>
      <c r="I3" s="15">
        <v>2556</v>
      </c>
    </row>
    <row r="4" spans="1:20">
      <c r="B4" s="1" t="s">
        <v>22</v>
      </c>
      <c r="C4" s="14">
        <v>600</v>
      </c>
      <c r="D4" s="1" t="s">
        <v>23</v>
      </c>
      <c r="E4" s="71" t="s">
        <v>24</v>
      </c>
      <c r="F4" s="71"/>
      <c r="G4" s="14">
        <v>15</v>
      </c>
      <c r="H4" s="1" t="s">
        <v>25</v>
      </c>
      <c r="I4" s="1" t="s">
        <v>27</v>
      </c>
      <c r="J4" s="14">
        <v>25</v>
      </c>
      <c r="K4" s="1" t="s">
        <v>28</v>
      </c>
    </row>
    <row r="5" spans="1:20">
      <c r="A5" s="72" t="s">
        <v>9</v>
      </c>
      <c r="B5" s="72" t="s">
        <v>10</v>
      </c>
      <c r="C5" s="72" t="s">
        <v>11</v>
      </c>
      <c r="D5" s="72" t="s">
        <v>17</v>
      </c>
      <c r="E5" s="72"/>
      <c r="F5" s="72" t="s">
        <v>12</v>
      </c>
      <c r="G5" s="72"/>
      <c r="H5" s="72" t="s">
        <v>20</v>
      </c>
      <c r="I5" s="72"/>
      <c r="J5" s="73" t="s">
        <v>19</v>
      </c>
      <c r="K5" s="73" t="s">
        <v>21</v>
      </c>
      <c r="S5" s="1">
        <v>1</v>
      </c>
      <c r="T5" s="1">
        <v>2555</v>
      </c>
    </row>
    <row r="6" spans="1:20">
      <c r="A6" s="72"/>
      <c r="B6" s="72"/>
      <c r="C6" s="72"/>
      <c r="D6" s="10" t="s">
        <v>13</v>
      </c>
      <c r="E6" s="10" t="s">
        <v>18</v>
      </c>
      <c r="F6" s="10" t="s">
        <v>13</v>
      </c>
      <c r="G6" s="10" t="s">
        <v>14</v>
      </c>
      <c r="H6" s="10" t="s">
        <v>15</v>
      </c>
      <c r="I6" s="10" t="s">
        <v>16</v>
      </c>
      <c r="J6" s="73"/>
      <c r="K6" s="73"/>
      <c r="S6" s="1">
        <v>2</v>
      </c>
      <c r="T6" s="1">
        <v>2556</v>
      </c>
    </row>
    <row r="7" spans="1:20">
      <c r="A7" s="6" t="s">
        <v>42</v>
      </c>
      <c r="B7" s="6" t="s">
        <v>0</v>
      </c>
      <c r="C7" s="7">
        <v>3</v>
      </c>
      <c r="D7" s="7">
        <v>3</v>
      </c>
      <c r="E7" s="7"/>
      <c r="F7" s="8">
        <v>1</v>
      </c>
      <c r="G7" s="8"/>
      <c r="H7" s="9"/>
      <c r="I7" s="9">
        <v>2000</v>
      </c>
      <c r="J7" s="9">
        <f>((F7*D7)+(G7*E7))*$C$4*$G$4</f>
        <v>27000</v>
      </c>
      <c r="K7" s="9">
        <f>H7+I7</f>
        <v>2000</v>
      </c>
      <c r="S7" s="1">
        <v>3</v>
      </c>
      <c r="T7" s="1">
        <v>2557</v>
      </c>
    </row>
    <row r="8" spans="1:20">
      <c r="A8" s="17">
        <v>1371111</v>
      </c>
      <c r="B8" s="6" t="s">
        <v>1</v>
      </c>
      <c r="C8" s="7">
        <v>1</v>
      </c>
      <c r="D8" s="7">
        <v>1</v>
      </c>
      <c r="E8" s="7"/>
      <c r="F8" s="8">
        <v>1</v>
      </c>
      <c r="G8" s="8"/>
      <c r="H8" s="9"/>
      <c r="I8" s="9">
        <v>2000</v>
      </c>
      <c r="J8" s="9">
        <f t="shared" ref="J8:J15" si="0">((F8*D8)+(G8*E8))*$C$4*$G$4</f>
        <v>9000</v>
      </c>
      <c r="K8" s="9">
        <f t="shared" ref="K8:K15" si="1">H8+I8</f>
        <v>2000</v>
      </c>
      <c r="S8" s="1">
        <v>4</v>
      </c>
      <c r="T8" s="1">
        <v>2558</v>
      </c>
    </row>
    <row r="9" spans="1:20">
      <c r="A9" s="17">
        <v>1403113</v>
      </c>
      <c r="B9" s="6" t="s">
        <v>5</v>
      </c>
      <c r="C9" s="7">
        <v>3</v>
      </c>
      <c r="D9" s="7">
        <v>3</v>
      </c>
      <c r="E9" s="7"/>
      <c r="F9" s="8">
        <v>1</v>
      </c>
      <c r="G9" s="8"/>
      <c r="H9" s="9"/>
      <c r="I9" s="9"/>
      <c r="J9" s="9">
        <f t="shared" si="0"/>
        <v>27000</v>
      </c>
      <c r="K9" s="9">
        <f t="shared" si="1"/>
        <v>0</v>
      </c>
      <c r="S9" s="1">
        <v>5</v>
      </c>
      <c r="T9" s="1">
        <v>2559</v>
      </c>
    </row>
    <row r="10" spans="1:20">
      <c r="A10" s="17">
        <v>1420111</v>
      </c>
      <c r="B10" s="6" t="s">
        <v>6</v>
      </c>
      <c r="C10" s="7">
        <v>3</v>
      </c>
      <c r="D10" s="7">
        <v>3</v>
      </c>
      <c r="E10" s="7"/>
      <c r="F10" s="8">
        <v>1</v>
      </c>
      <c r="G10" s="8"/>
      <c r="H10" s="9"/>
      <c r="I10" s="9"/>
      <c r="J10" s="9">
        <f t="shared" si="0"/>
        <v>27000</v>
      </c>
      <c r="K10" s="9">
        <f t="shared" si="1"/>
        <v>0</v>
      </c>
      <c r="S10" s="1">
        <v>1</v>
      </c>
      <c r="T10" s="1">
        <v>2560</v>
      </c>
    </row>
    <row r="11" spans="1:20">
      <c r="A11" s="17">
        <v>1420113</v>
      </c>
      <c r="B11" s="6" t="s">
        <v>7</v>
      </c>
      <c r="C11" s="7">
        <v>1</v>
      </c>
      <c r="D11" s="7"/>
      <c r="E11" s="7">
        <v>3</v>
      </c>
      <c r="F11" s="8"/>
      <c r="G11" s="8">
        <v>2</v>
      </c>
      <c r="H11" s="9">
        <v>5000</v>
      </c>
      <c r="I11" s="9"/>
      <c r="J11" s="9">
        <f t="shared" si="0"/>
        <v>54000</v>
      </c>
      <c r="K11" s="9">
        <f t="shared" si="1"/>
        <v>5000</v>
      </c>
      <c r="S11" s="1">
        <v>2</v>
      </c>
      <c r="T11" s="1">
        <v>2561</v>
      </c>
    </row>
    <row r="12" spans="1:20">
      <c r="A12" s="17">
        <v>1424111</v>
      </c>
      <c r="B12" s="6" t="s">
        <v>2</v>
      </c>
      <c r="C12" s="7">
        <v>3</v>
      </c>
      <c r="D12" s="7">
        <v>3</v>
      </c>
      <c r="E12" s="7"/>
      <c r="F12" s="8">
        <v>1</v>
      </c>
      <c r="G12" s="8"/>
      <c r="H12" s="9"/>
      <c r="I12" s="9"/>
      <c r="J12" s="9">
        <f t="shared" si="0"/>
        <v>27000</v>
      </c>
      <c r="K12" s="9">
        <f t="shared" si="1"/>
        <v>0</v>
      </c>
      <c r="S12" s="1">
        <v>3</v>
      </c>
      <c r="T12" s="1">
        <v>2562</v>
      </c>
    </row>
    <row r="13" spans="1:20">
      <c r="A13" s="17">
        <v>1424112</v>
      </c>
      <c r="B13" s="6" t="s">
        <v>3</v>
      </c>
      <c r="C13" s="7">
        <v>1</v>
      </c>
      <c r="D13" s="7"/>
      <c r="E13" s="7">
        <v>3</v>
      </c>
      <c r="F13" s="8"/>
      <c r="G13" s="8">
        <v>2</v>
      </c>
      <c r="H13" s="9">
        <v>5000</v>
      </c>
      <c r="I13" s="9"/>
      <c r="J13" s="9">
        <f t="shared" si="0"/>
        <v>54000</v>
      </c>
      <c r="K13" s="9">
        <f t="shared" si="1"/>
        <v>5000</v>
      </c>
      <c r="T13" s="1">
        <v>2563</v>
      </c>
    </row>
    <row r="14" spans="1:20">
      <c r="A14" s="17">
        <v>1999021</v>
      </c>
      <c r="B14" s="6" t="s">
        <v>8</v>
      </c>
      <c r="C14" s="7">
        <v>3</v>
      </c>
      <c r="D14" s="7">
        <v>3</v>
      </c>
      <c r="E14" s="7"/>
      <c r="F14" s="8">
        <v>1</v>
      </c>
      <c r="G14" s="8"/>
      <c r="H14" s="9"/>
      <c r="I14" s="9">
        <v>1000</v>
      </c>
      <c r="J14" s="9">
        <f t="shared" si="0"/>
        <v>27000</v>
      </c>
      <c r="K14" s="9">
        <f t="shared" si="1"/>
        <v>1000</v>
      </c>
      <c r="T14" s="1">
        <v>2564</v>
      </c>
    </row>
    <row r="15" spans="1:20">
      <c r="A15" s="17">
        <v>2198111</v>
      </c>
      <c r="B15" s="6" t="s">
        <v>4</v>
      </c>
      <c r="C15" s="7">
        <v>2</v>
      </c>
      <c r="D15" s="7">
        <v>2</v>
      </c>
      <c r="E15" s="7"/>
      <c r="F15" s="8">
        <v>1</v>
      </c>
      <c r="G15" s="8"/>
      <c r="H15" s="9"/>
      <c r="I15" s="9">
        <v>2500</v>
      </c>
      <c r="J15" s="9">
        <f t="shared" si="0"/>
        <v>18000</v>
      </c>
      <c r="K15" s="9">
        <f t="shared" si="1"/>
        <v>2500</v>
      </c>
      <c r="S15" s="1" t="s">
        <v>34</v>
      </c>
    </row>
    <row r="16" spans="1:20">
      <c r="A16" s="11"/>
      <c r="B16" s="12" t="s">
        <v>26</v>
      </c>
      <c r="C16" s="11">
        <f>SUM(C7:C15)</f>
        <v>20</v>
      </c>
      <c r="D16" s="11">
        <f t="shared" ref="D16:E16" si="2">SUM(D7:D15)</f>
        <v>18</v>
      </c>
      <c r="E16" s="11">
        <f t="shared" si="2"/>
        <v>6</v>
      </c>
      <c r="F16" s="11">
        <f t="shared" ref="F16" si="3">SUM(F7:F15)</f>
        <v>7</v>
      </c>
      <c r="G16" s="11">
        <f t="shared" ref="G16" si="4">SUM(G7:G15)</f>
        <v>4</v>
      </c>
      <c r="H16" s="13">
        <f t="shared" ref="H16" si="5">SUM(H7:H15)</f>
        <v>10000</v>
      </c>
      <c r="I16" s="13">
        <f t="shared" ref="I16" si="6">SUM(I7:I15)</f>
        <v>7500</v>
      </c>
      <c r="J16" s="13">
        <f t="shared" ref="J16" si="7">SUM(J7:J15)</f>
        <v>270000</v>
      </c>
      <c r="K16" s="13">
        <f t="shared" ref="K16" si="8">SUM(K7:K15)</f>
        <v>17500</v>
      </c>
      <c r="S16" s="1" t="s">
        <v>35</v>
      </c>
    </row>
    <row r="17" spans="1:19">
      <c r="B17" s="3" t="s">
        <v>29</v>
      </c>
      <c r="C17" s="4">
        <f>J16+K16</f>
        <v>287500</v>
      </c>
      <c r="D17" s="5" t="s">
        <v>23</v>
      </c>
      <c r="E17" s="74" t="s">
        <v>30</v>
      </c>
      <c r="F17" s="74"/>
      <c r="G17" s="74"/>
      <c r="H17" s="4">
        <f>C17/$J$4</f>
        <v>11500</v>
      </c>
      <c r="I17" s="5" t="s">
        <v>23</v>
      </c>
      <c r="S17" s="1" t="s">
        <v>36</v>
      </c>
    </row>
    <row r="19" spans="1:19">
      <c r="A19" s="1" t="s">
        <v>39</v>
      </c>
      <c r="B19" s="1" t="s">
        <v>34</v>
      </c>
      <c r="C19" s="2" t="s">
        <v>31</v>
      </c>
      <c r="D19" s="15">
        <v>1</v>
      </c>
      <c r="E19" s="71" t="s">
        <v>32</v>
      </c>
      <c r="F19" s="71"/>
      <c r="G19" s="15">
        <v>2</v>
      </c>
      <c r="H19" s="1" t="s">
        <v>33</v>
      </c>
      <c r="I19" s="15">
        <v>2556</v>
      </c>
    </row>
    <row r="20" spans="1:19">
      <c r="B20" s="1" t="s">
        <v>22</v>
      </c>
      <c r="C20" s="14">
        <v>600</v>
      </c>
      <c r="D20" s="1" t="s">
        <v>23</v>
      </c>
      <c r="E20" s="71" t="s">
        <v>24</v>
      </c>
      <c r="F20" s="71"/>
      <c r="G20" s="14">
        <v>15</v>
      </c>
      <c r="H20" s="1" t="s">
        <v>25</v>
      </c>
      <c r="I20" s="1" t="s">
        <v>27</v>
      </c>
      <c r="J20" s="14">
        <v>25</v>
      </c>
      <c r="K20" s="1" t="s">
        <v>28</v>
      </c>
    </row>
    <row r="21" spans="1:19">
      <c r="A21" s="72" t="s">
        <v>9</v>
      </c>
      <c r="B21" s="72" t="s">
        <v>10</v>
      </c>
      <c r="C21" s="72" t="s">
        <v>11</v>
      </c>
      <c r="D21" s="72" t="s">
        <v>17</v>
      </c>
      <c r="E21" s="72"/>
      <c r="F21" s="72" t="s">
        <v>12</v>
      </c>
      <c r="G21" s="72"/>
      <c r="H21" s="72" t="s">
        <v>20</v>
      </c>
      <c r="I21" s="72"/>
      <c r="J21" s="73" t="s">
        <v>19</v>
      </c>
      <c r="K21" s="73" t="s">
        <v>21</v>
      </c>
    </row>
    <row r="22" spans="1:19">
      <c r="A22" s="72"/>
      <c r="B22" s="72"/>
      <c r="C22" s="72"/>
      <c r="D22" s="10" t="s">
        <v>13</v>
      </c>
      <c r="E22" s="10" t="s">
        <v>18</v>
      </c>
      <c r="F22" s="10" t="s">
        <v>13</v>
      </c>
      <c r="G22" s="10" t="s">
        <v>14</v>
      </c>
      <c r="H22" s="10" t="s">
        <v>15</v>
      </c>
      <c r="I22" s="10" t="s">
        <v>16</v>
      </c>
      <c r="J22" s="73"/>
      <c r="K22" s="73"/>
    </row>
    <row r="23" spans="1:19">
      <c r="A23" s="6" t="s">
        <v>41</v>
      </c>
      <c r="B23" s="6" t="s">
        <v>0</v>
      </c>
      <c r="C23" s="7">
        <v>3</v>
      </c>
      <c r="D23" s="7">
        <v>3</v>
      </c>
      <c r="E23" s="7"/>
      <c r="F23" s="8">
        <v>1</v>
      </c>
      <c r="G23" s="8"/>
      <c r="H23" s="9"/>
      <c r="I23" s="9">
        <v>2000</v>
      </c>
      <c r="J23" s="9">
        <f>((F23*D23)+(G23*E23))*$C$20*$G$20</f>
        <v>27000</v>
      </c>
      <c r="K23" s="9">
        <f>H23+I23</f>
        <v>2000</v>
      </c>
    </row>
    <row r="24" spans="1:19">
      <c r="A24" s="17">
        <v>1371111</v>
      </c>
      <c r="B24" s="6" t="s">
        <v>1</v>
      </c>
      <c r="C24" s="7">
        <v>1</v>
      </c>
      <c r="D24" s="7">
        <v>1</v>
      </c>
      <c r="E24" s="7"/>
      <c r="F24" s="8">
        <v>1</v>
      </c>
      <c r="G24" s="8"/>
      <c r="H24" s="9"/>
      <c r="I24" s="9">
        <v>2000</v>
      </c>
      <c r="J24" s="9">
        <f t="shared" ref="J24:J31" si="9">((F24*D24)+(G24*E24))*$C$20*$G$20</f>
        <v>9000</v>
      </c>
      <c r="K24" s="9">
        <f t="shared" ref="K24:K31" si="10">H24+I24</f>
        <v>2000</v>
      </c>
    </row>
    <row r="25" spans="1:19">
      <c r="A25" s="17">
        <v>1403113</v>
      </c>
      <c r="B25" s="6" t="s">
        <v>5</v>
      </c>
      <c r="C25" s="7">
        <v>3</v>
      </c>
      <c r="D25" s="7">
        <v>3</v>
      </c>
      <c r="E25" s="7"/>
      <c r="F25" s="8">
        <v>1</v>
      </c>
      <c r="G25" s="8"/>
      <c r="H25" s="9"/>
      <c r="I25" s="9"/>
      <c r="J25" s="9">
        <f t="shared" si="9"/>
        <v>27000</v>
      </c>
      <c r="K25" s="9">
        <f t="shared" si="10"/>
        <v>0</v>
      </c>
    </row>
    <row r="26" spans="1:19">
      <c r="A26" s="17">
        <v>1420111</v>
      </c>
      <c r="B26" s="6" t="s">
        <v>6</v>
      </c>
      <c r="C26" s="7">
        <v>3</v>
      </c>
      <c r="D26" s="7">
        <v>3</v>
      </c>
      <c r="E26" s="7"/>
      <c r="F26" s="8">
        <v>1</v>
      </c>
      <c r="G26" s="8"/>
      <c r="H26" s="9"/>
      <c r="I26" s="9"/>
      <c r="J26" s="9">
        <f t="shared" si="9"/>
        <v>27000</v>
      </c>
      <c r="K26" s="9">
        <f t="shared" si="10"/>
        <v>0</v>
      </c>
    </row>
    <row r="27" spans="1:19">
      <c r="A27" s="17">
        <v>1420113</v>
      </c>
      <c r="B27" s="6" t="s">
        <v>7</v>
      </c>
      <c r="C27" s="7">
        <v>1</v>
      </c>
      <c r="D27" s="7"/>
      <c r="E27" s="7">
        <v>3</v>
      </c>
      <c r="F27" s="8"/>
      <c r="G27" s="8">
        <v>2</v>
      </c>
      <c r="H27" s="9">
        <v>5000</v>
      </c>
      <c r="I27" s="9"/>
      <c r="J27" s="9">
        <f t="shared" si="9"/>
        <v>54000</v>
      </c>
      <c r="K27" s="9">
        <f t="shared" si="10"/>
        <v>5000</v>
      </c>
    </row>
    <row r="28" spans="1:19">
      <c r="A28" s="17">
        <v>1424111</v>
      </c>
      <c r="B28" s="6" t="s">
        <v>2</v>
      </c>
      <c r="C28" s="7">
        <v>3</v>
      </c>
      <c r="D28" s="7">
        <v>3</v>
      </c>
      <c r="E28" s="7"/>
      <c r="F28" s="8">
        <v>1</v>
      </c>
      <c r="G28" s="8"/>
      <c r="H28" s="9"/>
      <c r="I28" s="9"/>
      <c r="J28" s="9">
        <f t="shared" si="9"/>
        <v>27000</v>
      </c>
      <c r="K28" s="9">
        <f t="shared" si="10"/>
        <v>0</v>
      </c>
    </row>
    <row r="29" spans="1:19">
      <c r="A29" s="17">
        <v>1424112</v>
      </c>
      <c r="B29" s="6" t="s">
        <v>3</v>
      </c>
      <c r="C29" s="7">
        <v>1</v>
      </c>
      <c r="D29" s="7"/>
      <c r="E29" s="7">
        <v>3</v>
      </c>
      <c r="F29" s="8"/>
      <c r="G29" s="8">
        <v>2</v>
      </c>
      <c r="H29" s="9">
        <v>5000</v>
      </c>
      <c r="I29" s="9"/>
      <c r="J29" s="9">
        <f t="shared" si="9"/>
        <v>54000</v>
      </c>
      <c r="K29" s="9">
        <f t="shared" si="10"/>
        <v>5000</v>
      </c>
    </row>
    <row r="30" spans="1:19">
      <c r="A30" s="17">
        <v>1999021</v>
      </c>
      <c r="B30" s="6" t="s">
        <v>8</v>
      </c>
      <c r="C30" s="7">
        <v>3</v>
      </c>
      <c r="D30" s="7">
        <v>3</v>
      </c>
      <c r="E30" s="7"/>
      <c r="F30" s="8">
        <v>1</v>
      </c>
      <c r="G30" s="8"/>
      <c r="H30" s="9"/>
      <c r="I30" s="9">
        <v>1000</v>
      </c>
      <c r="J30" s="9">
        <f t="shared" si="9"/>
        <v>27000</v>
      </c>
      <c r="K30" s="9">
        <f t="shared" si="10"/>
        <v>1000</v>
      </c>
    </row>
    <row r="31" spans="1:19">
      <c r="A31" s="17">
        <v>2198111</v>
      </c>
      <c r="B31" s="6" t="s">
        <v>4</v>
      </c>
      <c r="C31" s="7">
        <v>2</v>
      </c>
      <c r="D31" s="7">
        <v>2</v>
      </c>
      <c r="E31" s="7"/>
      <c r="F31" s="8">
        <v>1</v>
      </c>
      <c r="G31" s="8"/>
      <c r="H31" s="9"/>
      <c r="I31" s="9">
        <v>2500</v>
      </c>
      <c r="J31" s="9">
        <f t="shared" si="9"/>
        <v>18000</v>
      </c>
      <c r="K31" s="9">
        <f t="shared" si="10"/>
        <v>2500</v>
      </c>
    </row>
    <row r="32" spans="1:19">
      <c r="A32" s="11"/>
      <c r="B32" s="12" t="s">
        <v>26</v>
      </c>
      <c r="C32" s="11">
        <f>SUM(C23:C31)</f>
        <v>20</v>
      </c>
      <c r="D32" s="11">
        <f t="shared" ref="D32" si="11">SUM(D23:D31)</f>
        <v>18</v>
      </c>
      <c r="E32" s="11">
        <f t="shared" ref="E32" si="12">SUM(E23:E31)</f>
        <v>6</v>
      </c>
      <c r="F32" s="11">
        <f t="shared" ref="F32" si="13">SUM(F23:F31)</f>
        <v>7</v>
      </c>
      <c r="G32" s="11">
        <f t="shared" ref="G32" si="14">SUM(G23:G31)</f>
        <v>4</v>
      </c>
      <c r="H32" s="13">
        <f t="shared" ref="H32" si="15">SUM(H23:H31)</f>
        <v>10000</v>
      </c>
      <c r="I32" s="13">
        <f t="shared" ref="I32" si="16">SUM(I23:I31)</f>
        <v>7500</v>
      </c>
      <c r="J32" s="13">
        <f t="shared" ref="J32" si="17">SUM(J23:J31)</f>
        <v>270000</v>
      </c>
      <c r="K32" s="13">
        <f t="shared" ref="K32" si="18">SUM(K23:K31)</f>
        <v>17500</v>
      </c>
    </row>
    <row r="33" spans="1:11">
      <c r="B33" s="3" t="s">
        <v>29</v>
      </c>
      <c r="C33" s="4">
        <f>J32+K32</f>
        <v>287500</v>
      </c>
      <c r="D33" s="5" t="s">
        <v>23</v>
      </c>
      <c r="E33" s="74" t="s">
        <v>30</v>
      </c>
      <c r="F33" s="74"/>
      <c r="G33" s="74"/>
      <c r="H33" s="4">
        <f>C33/$J$20</f>
        <v>11500</v>
      </c>
      <c r="I33" s="5" t="s">
        <v>23</v>
      </c>
    </row>
    <row r="35" spans="1:11">
      <c r="A35" s="1" t="s">
        <v>39</v>
      </c>
      <c r="B35" s="1" t="s">
        <v>34</v>
      </c>
      <c r="C35" s="2" t="s">
        <v>31</v>
      </c>
      <c r="D35" s="15">
        <v>2</v>
      </c>
      <c r="E35" s="71" t="s">
        <v>32</v>
      </c>
      <c r="F35" s="71"/>
      <c r="G35" s="15">
        <v>1</v>
      </c>
      <c r="H35" s="1" t="s">
        <v>33</v>
      </c>
      <c r="I35" s="15">
        <v>2557</v>
      </c>
    </row>
    <row r="36" spans="1:11">
      <c r="B36" s="1" t="s">
        <v>22</v>
      </c>
      <c r="C36" s="16">
        <v>600</v>
      </c>
      <c r="D36" s="1" t="s">
        <v>23</v>
      </c>
      <c r="E36" s="71" t="s">
        <v>24</v>
      </c>
      <c r="F36" s="71"/>
      <c r="G36" s="16">
        <v>15</v>
      </c>
      <c r="H36" s="1" t="s">
        <v>25</v>
      </c>
      <c r="I36" s="1" t="s">
        <v>27</v>
      </c>
      <c r="J36" s="16">
        <v>25</v>
      </c>
      <c r="K36" s="1" t="s">
        <v>28</v>
      </c>
    </row>
    <row r="37" spans="1:11">
      <c r="A37" s="72" t="s">
        <v>9</v>
      </c>
      <c r="B37" s="72" t="s">
        <v>10</v>
      </c>
      <c r="C37" s="72" t="s">
        <v>11</v>
      </c>
      <c r="D37" s="72" t="s">
        <v>17</v>
      </c>
      <c r="E37" s="72"/>
      <c r="F37" s="72" t="s">
        <v>12</v>
      </c>
      <c r="G37" s="72"/>
      <c r="H37" s="72" t="s">
        <v>20</v>
      </c>
      <c r="I37" s="72"/>
      <c r="J37" s="73" t="s">
        <v>19</v>
      </c>
      <c r="K37" s="73" t="s">
        <v>21</v>
      </c>
    </row>
    <row r="38" spans="1:11">
      <c r="A38" s="72"/>
      <c r="B38" s="72"/>
      <c r="C38" s="72"/>
      <c r="D38" s="10" t="s">
        <v>13</v>
      </c>
      <c r="E38" s="10" t="s">
        <v>18</v>
      </c>
      <c r="F38" s="10" t="s">
        <v>13</v>
      </c>
      <c r="G38" s="10" t="s">
        <v>14</v>
      </c>
      <c r="H38" s="10" t="s">
        <v>15</v>
      </c>
      <c r="I38" s="10" t="s">
        <v>16</v>
      </c>
      <c r="J38" s="73"/>
      <c r="K38" s="73"/>
    </row>
    <row r="39" spans="1:11">
      <c r="A39" s="6" t="s">
        <v>41</v>
      </c>
      <c r="B39" s="6" t="s">
        <v>0</v>
      </c>
      <c r="C39" s="7">
        <v>3</v>
      </c>
      <c r="D39" s="7">
        <v>3</v>
      </c>
      <c r="E39" s="7"/>
      <c r="F39" s="8">
        <v>1</v>
      </c>
      <c r="G39" s="8"/>
      <c r="H39" s="9"/>
      <c r="I39" s="9">
        <v>2000</v>
      </c>
      <c r="J39" s="9">
        <f>((F39*D39)+(G39*E39))*$C$36*$G$36</f>
        <v>27000</v>
      </c>
      <c r="K39" s="9">
        <f>H39+I39</f>
        <v>2000</v>
      </c>
    </row>
    <row r="40" spans="1:11">
      <c r="A40" s="17">
        <v>1371111</v>
      </c>
      <c r="B40" s="6" t="s">
        <v>1</v>
      </c>
      <c r="C40" s="7">
        <v>1</v>
      </c>
      <c r="D40" s="7">
        <v>1</v>
      </c>
      <c r="E40" s="7"/>
      <c r="F40" s="8">
        <v>1</v>
      </c>
      <c r="G40" s="8"/>
      <c r="H40" s="9"/>
      <c r="I40" s="9">
        <v>2000</v>
      </c>
      <c r="J40" s="9">
        <f t="shared" ref="J40:J47" si="19">((F40*D40)+(G40*E40))*$C$36*$G$36</f>
        <v>9000</v>
      </c>
      <c r="K40" s="9">
        <f t="shared" ref="K40:K47" si="20">H40+I40</f>
        <v>2000</v>
      </c>
    </row>
    <row r="41" spans="1:11">
      <c r="A41" s="17">
        <v>1403113</v>
      </c>
      <c r="B41" s="6" t="s">
        <v>5</v>
      </c>
      <c r="C41" s="7">
        <v>3</v>
      </c>
      <c r="D41" s="7">
        <v>3</v>
      </c>
      <c r="E41" s="7"/>
      <c r="F41" s="8">
        <v>1</v>
      </c>
      <c r="G41" s="8"/>
      <c r="H41" s="9"/>
      <c r="I41" s="9"/>
      <c r="J41" s="9">
        <f t="shared" si="19"/>
        <v>27000</v>
      </c>
      <c r="K41" s="9">
        <f t="shared" si="20"/>
        <v>0</v>
      </c>
    </row>
    <row r="42" spans="1:11">
      <c r="A42" s="17">
        <v>1420111</v>
      </c>
      <c r="B42" s="6" t="s">
        <v>6</v>
      </c>
      <c r="C42" s="7">
        <v>3</v>
      </c>
      <c r="D42" s="7">
        <v>3</v>
      </c>
      <c r="E42" s="7"/>
      <c r="F42" s="8">
        <v>1</v>
      </c>
      <c r="G42" s="8"/>
      <c r="H42" s="9"/>
      <c r="I42" s="9"/>
      <c r="J42" s="9">
        <f t="shared" si="19"/>
        <v>27000</v>
      </c>
      <c r="K42" s="9">
        <f t="shared" si="20"/>
        <v>0</v>
      </c>
    </row>
    <row r="43" spans="1:11">
      <c r="A43" s="17">
        <v>1420113</v>
      </c>
      <c r="B43" s="6" t="s">
        <v>7</v>
      </c>
      <c r="C43" s="7">
        <v>1</v>
      </c>
      <c r="D43" s="7"/>
      <c r="E43" s="7">
        <v>3</v>
      </c>
      <c r="F43" s="8"/>
      <c r="G43" s="8">
        <v>2</v>
      </c>
      <c r="H43" s="9">
        <v>5000</v>
      </c>
      <c r="I43" s="9"/>
      <c r="J43" s="9">
        <f t="shared" si="19"/>
        <v>54000</v>
      </c>
      <c r="K43" s="9">
        <f t="shared" si="20"/>
        <v>5000</v>
      </c>
    </row>
    <row r="44" spans="1:11">
      <c r="A44" s="17">
        <v>1424111</v>
      </c>
      <c r="B44" s="6" t="s">
        <v>2</v>
      </c>
      <c r="C44" s="7">
        <v>3</v>
      </c>
      <c r="D44" s="7">
        <v>3</v>
      </c>
      <c r="E44" s="7"/>
      <c r="F44" s="8">
        <v>1</v>
      </c>
      <c r="G44" s="8"/>
      <c r="H44" s="9"/>
      <c r="I44" s="9"/>
      <c r="J44" s="9">
        <f t="shared" si="19"/>
        <v>27000</v>
      </c>
      <c r="K44" s="9">
        <f t="shared" si="20"/>
        <v>0</v>
      </c>
    </row>
    <row r="45" spans="1:11">
      <c r="A45" s="17">
        <v>1424112</v>
      </c>
      <c r="B45" s="6" t="s">
        <v>3</v>
      </c>
      <c r="C45" s="7">
        <v>1</v>
      </c>
      <c r="D45" s="7"/>
      <c r="E45" s="7">
        <v>3</v>
      </c>
      <c r="F45" s="8"/>
      <c r="G45" s="8">
        <v>2</v>
      </c>
      <c r="H45" s="9">
        <v>5000</v>
      </c>
      <c r="I45" s="9"/>
      <c r="J45" s="9">
        <f t="shared" si="19"/>
        <v>54000</v>
      </c>
      <c r="K45" s="9">
        <f t="shared" si="20"/>
        <v>5000</v>
      </c>
    </row>
    <row r="46" spans="1:11">
      <c r="A46" s="17">
        <v>1999021</v>
      </c>
      <c r="B46" s="6" t="s">
        <v>8</v>
      </c>
      <c r="C46" s="7">
        <v>3</v>
      </c>
      <c r="D46" s="7">
        <v>3</v>
      </c>
      <c r="E46" s="7"/>
      <c r="F46" s="8">
        <v>1</v>
      </c>
      <c r="G46" s="8"/>
      <c r="H46" s="9"/>
      <c r="I46" s="9">
        <v>1000</v>
      </c>
      <c r="J46" s="9">
        <f t="shared" si="19"/>
        <v>27000</v>
      </c>
      <c r="K46" s="9">
        <f t="shared" si="20"/>
        <v>1000</v>
      </c>
    </row>
    <row r="47" spans="1:11">
      <c r="A47" s="17">
        <v>2198111</v>
      </c>
      <c r="B47" s="6" t="s">
        <v>4</v>
      </c>
      <c r="C47" s="7">
        <v>2</v>
      </c>
      <c r="D47" s="7">
        <v>2</v>
      </c>
      <c r="E47" s="7"/>
      <c r="F47" s="8">
        <v>1</v>
      </c>
      <c r="G47" s="8"/>
      <c r="H47" s="9"/>
      <c r="I47" s="9">
        <v>2500</v>
      </c>
      <c r="J47" s="9">
        <f t="shared" si="19"/>
        <v>18000</v>
      </c>
      <c r="K47" s="9">
        <f t="shared" si="20"/>
        <v>2500</v>
      </c>
    </row>
    <row r="48" spans="1:11">
      <c r="A48" s="11"/>
      <c r="B48" s="12" t="s">
        <v>26</v>
      </c>
      <c r="C48" s="11">
        <f>SUM(C39:C47)</f>
        <v>20</v>
      </c>
      <c r="D48" s="11">
        <f t="shared" ref="D48:K48" si="21">SUM(D39:D47)</f>
        <v>18</v>
      </c>
      <c r="E48" s="11">
        <f t="shared" si="21"/>
        <v>6</v>
      </c>
      <c r="F48" s="11">
        <f t="shared" si="21"/>
        <v>7</v>
      </c>
      <c r="G48" s="11">
        <f t="shared" si="21"/>
        <v>4</v>
      </c>
      <c r="H48" s="13">
        <f t="shared" si="21"/>
        <v>10000</v>
      </c>
      <c r="I48" s="13">
        <f t="shared" si="21"/>
        <v>7500</v>
      </c>
      <c r="J48" s="13">
        <f t="shared" si="21"/>
        <v>270000</v>
      </c>
      <c r="K48" s="13">
        <f t="shared" si="21"/>
        <v>17500</v>
      </c>
    </row>
    <row r="49" spans="1:11">
      <c r="B49" s="3" t="s">
        <v>29</v>
      </c>
      <c r="C49" s="4">
        <f>J48+K48</f>
        <v>287500</v>
      </c>
      <c r="D49" s="5" t="s">
        <v>23</v>
      </c>
      <c r="E49" s="74" t="s">
        <v>30</v>
      </c>
      <c r="F49" s="74"/>
      <c r="G49" s="74"/>
      <c r="H49" s="4">
        <f>C49/$J$36</f>
        <v>11500</v>
      </c>
      <c r="I49" s="5" t="s">
        <v>23</v>
      </c>
    </row>
    <row r="51" spans="1:11">
      <c r="A51" s="1" t="s">
        <v>39</v>
      </c>
      <c r="B51" s="1" t="s">
        <v>34</v>
      </c>
      <c r="C51" s="2" t="s">
        <v>31</v>
      </c>
      <c r="D51" s="15">
        <v>2</v>
      </c>
      <c r="E51" s="71" t="s">
        <v>32</v>
      </c>
      <c r="F51" s="71"/>
      <c r="G51" s="15">
        <v>2</v>
      </c>
      <c r="H51" s="1" t="s">
        <v>33</v>
      </c>
      <c r="I51" s="15">
        <v>2557</v>
      </c>
    </row>
    <row r="52" spans="1:11">
      <c r="B52" s="1" t="s">
        <v>22</v>
      </c>
      <c r="C52" s="16">
        <v>600</v>
      </c>
      <c r="D52" s="1" t="s">
        <v>23</v>
      </c>
      <c r="E52" s="71" t="s">
        <v>24</v>
      </c>
      <c r="F52" s="71"/>
      <c r="G52" s="16">
        <v>15</v>
      </c>
      <c r="H52" s="1" t="s">
        <v>25</v>
      </c>
      <c r="I52" s="1" t="s">
        <v>27</v>
      </c>
      <c r="J52" s="16">
        <v>25</v>
      </c>
      <c r="K52" s="1" t="s">
        <v>28</v>
      </c>
    </row>
    <row r="53" spans="1:11">
      <c r="A53" s="72" t="s">
        <v>9</v>
      </c>
      <c r="B53" s="72" t="s">
        <v>10</v>
      </c>
      <c r="C53" s="72" t="s">
        <v>11</v>
      </c>
      <c r="D53" s="72" t="s">
        <v>17</v>
      </c>
      <c r="E53" s="72"/>
      <c r="F53" s="72" t="s">
        <v>12</v>
      </c>
      <c r="G53" s="72"/>
      <c r="H53" s="72" t="s">
        <v>20</v>
      </c>
      <c r="I53" s="72"/>
      <c r="J53" s="73" t="s">
        <v>19</v>
      </c>
      <c r="K53" s="73" t="s">
        <v>21</v>
      </c>
    </row>
    <row r="54" spans="1:11">
      <c r="A54" s="72"/>
      <c r="B54" s="72"/>
      <c r="C54" s="72"/>
      <c r="D54" s="10" t="s">
        <v>13</v>
      </c>
      <c r="E54" s="10" t="s">
        <v>18</v>
      </c>
      <c r="F54" s="10" t="s">
        <v>13</v>
      </c>
      <c r="G54" s="10" t="s">
        <v>14</v>
      </c>
      <c r="H54" s="10" t="s">
        <v>15</v>
      </c>
      <c r="I54" s="10" t="s">
        <v>16</v>
      </c>
      <c r="J54" s="73"/>
      <c r="K54" s="73"/>
    </row>
    <row r="55" spans="1:11">
      <c r="A55" s="6" t="s">
        <v>41</v>
      </c>
      <c r="B55" s="6" t="s">
        <v>0</v>
      </c>
      <c r="C55" s="7">
        <v>3</v>
      </c>
      <c r="D55" s="7">
        <v>3</v>
      </c>
      <c r="E55" s="7"/>
      <c r="F55" s="8">
        <v>1</v>
      </c>
      <c r="G55" s="8"/>
      <c r="H55" s="9"/>
      <c r="I55" s="9">
        <v>2000</v>
      </c>
      <c r="J55" s="9">
        <f>((F55*D55)+(G55*E55))*$C$52*$G$52</f>
        <v>27000</v>
      </c>
      <c r="K55" s="9">
        <f>H55+I55</f>
        <v>2000</v>
      </c>
    </row>
    <row r="56" spans="1:11">
      <c r="A56" s="17">
        <v>1371111</v>
      </c>
      <c r="B56" s="6" t="s">
        <v>1</v>
      </c>
      <c r="C56" s="7">
        <v>1</v>
      </c>
      <c r="D56" s="7">
        <v>1</v>
      </c>
      <c r="E56" s="7"/>
      <c r="F56" s="8">
        <v>1</v>
      </c>
      <c r="G56" s="8"/>
      <c r="H56" s="9"/>
      <c r="I56" s="9">
        <v>2000</v>
      </c>
      <c r="J56" s="9">
        <f t="shared" ref="J56:J63" si="22">((F56*D56)+(G56*E56))*$C$52*$G$52</f>
        <v>9000</v>
      </c>
      <c r="K56" s="9">
        <f t="shared" ref="K56:K63" si="23">H56+I56</f>
        <v>2000</v>
      </c>
    </row>
    <row r="57" spans="1:11">
      <c r="A57" s="17">
        <v>1403113</v>
      </c>
      <c r="B57" s="6" t="s">
        <v>5</v>
      </c>
      <c r="C57" s="7">
        <v>3</v>
      </c>
      <c r="D57" s="7">
        <v>3</v>
      </c>
      <c r="E57" s="7"/>
      <c r="F57" s="8">
        <v>1</v>
      </c>
      <c r="G57" s="8"/>
      <c r="H57" s="9"/>
      <c r="I57" s="9"/>
      <c r="J57" s="9">
        <f t="shared" si="22"/>
        <v>27000</v>
      </c>
      <c r="K57" s="9">
        <f t="shared" si="23"/>
        <v>0</v>
      </c>
    </row>
    <row r="58" spans="1:11">
      <c r="A58" s="17">
        <v>1420111</v>
      </c>
      <c r="B58" s="6" t="s">
        <v>6</v>
      </c>
      <c r="C58" s="7">
        <v>3</v>
      </c>
      <c r="D58" s="7">
        <v>3</v>
      </c>
      <c r="E58" s="7"/>
      <c r="F58" s="8">
        <v>1</v>
      </c>
      <c r="G58" s="8"/>
      <c r="H58" s="9"/>
      <c r="I58" s="9"/>
      <c r="J58" s="9">
        <f t="shared" si="22"/>
        <v>27000</v>
      </c>
      <c r="K58" s="9">
        <f t="shared" si="23"/>
        <v>0</v>
      </c>
    </row>
    <row r="59" spans="1:11">
      <c r="A59" s="17">
        <v>1420113</v>
      </c>
      <c r="B59" s="6" t="s">
        <v>7</v>
      </c>
      <c r="C59" s="7">
        <v>1</v>
      </c>
      <c r="D59" s="7"/>
      <c r="E59" s="7">
        <v>3</v>
      </c>
      <c r="F59" s="8"/>
      <c r="G59" s="8">
        <v>2</v>
      </c>
      <c r="H59" s="9">
        <v>5000</v>
      </c>
      <c r="I59" s="9"/>
      <c r="J59" s="9">
        <f t="shared" si="22"/>
        <v>54000</v>
      </c>
      <c r="K59" s="9">
        <f t="shared" si="23"/>
        <v>5000</v>
      </c>
    </row>
    <row r="60" spans="1:11">
      <c r="A60" s="17">
        <v>1424111</v>
      </c>
      <c r="B60" s="6" t="s">
        <v>2</v>
      </c>
      <c r="C60" s="7">
        <v>3</v>
      </c>
      <c r="D60" s="7">
        <v>3</v>
      </c>
      <c r="E60" s="7"/>
      <c r="F60" s="8">
        <v>1</v>
      </c>
      <c r="G60" s="8"/>
      <c r="H60" s="9"/>
      <c r="I60" s="9"/>
      <c r="J60" s="9">
        <f t="shared" si="22"/>
        <v>27000</v>
      </c>
      <c r="K60" s="9">
        <f t="shared" si="23"/>
        <v>0</v>
      </c>
    </row>
    <row r="61" spans="1:11">
      <c r="A61" s="17">
        <v>1424112</v>
      </c>
      <c r="B61" s="6" t="s">
        <v>3</v>
      </c>
      <c r="C61" s="7">
        <v>1</v>
      </c>
      <c r="D61" s="7"/>
      <c r="E61" s="7">
        <v>3</v>
      </c>
      <c r="F61" s="8"/>
      <c r="G61" s="8">
        <v>2</v>
      </c>
      <c r="H61" s="9">
        <v>5000</v>
      </c>
      <c r="I61" s="9"/>
      <c r="J61" s="9">
        <f t="shared" si="22"/>
        <v>54000</v>
      </c>
      <c r="K61" s="9">
        <f t="shared" si="23"/>
        <v>5000</v>
      </c>
    </row>
    <row r="62" spans="1:11">
      <c r="A62" s="17">
        <v>1999021</v>
      </c>
      <c r="B62" s="6" t="s">
        <v>8</v>
      </c>
      <c r="C62" s="7">
        <v>3</v>
      </c>
      <c r="D62" s="7">
        <v>3</v>
      </c>
      <c r="E62" s="7"/>
      <c r="F62" s="8">
        <v>1</v>
      </c>
      <c r="G62" s="8"/>
      <c r="H62" s="9"/>
      <c r="I62" s="9">
        <v>1000</v>
      </c>
      <c r="J62" s="9">
        <f t="shared" si="22"/>
        <v>27000</v>
      </c>
      <c r="K62" s="9">
        <f t="shared" si="23"/>
        <v>1000</v>
      </c>
    </row>
    <row r="63" spans="1:11">
      <c r="A63" s="17">
        <v>2198111</v>
      </c>
      <c r="B63" s="6" t="s">
        <v>4</v>
      </c>
      <c r="C63" s="7">
        <v>2</v>
      </c>
      <c r="D63" s="7">
        <v>2</v>
      </c>
      <c r="E63" s="7"/>
      <c r="F63" s="8">
        <v>1</v>
      </c>
      <c r="G63" s="8"/>
      <c r="H63" s="9"/>
      <c r="I63" s="9">
        <v>2500</v>
      </c>
      <c r="J63" s="9">
        <f t="shared" si="22"/>
        <v>18000</v>
      </c>
      <c r="K63" s="9">
        <f t="shared" si="23"/>
        <v>2500</v>
      </c>
    </row>
    <row r="64" spans="1:11">
      <c r="A64" s="11"/>
      <c r="B64" s="12" t="s">
        <v>26</v>
      </c>
      <c r="C64" s="11">
        <f>SUM(C55:C63)</f>
        <v>20</v>
      </c>
      <c r="D64" s="11">
        <f t="shared" ref="D64:K64" si="24">SUM(D55:D63)</f>
        <v>18</v>
      </c>
      <c r="E64" s="11">
        <f t="shared" si="24"/>
        <v>6</v>
      </c>
      <c r="F64" s="11">
        <f t="shared" si="24"/>
        <v>7</v>
      </c>
      <c r="G64" s="11">
        <f t="shared" si="24"/>
        <v>4</v>
      </c>
      <c r="H64" s="13">
        <f t="shared" si="24"/>
        <v>10000</v>
      </c>
      <c r="I64" s="13">
        <f t="shared" si="24"/>
        <v>7500</v>
      </c>
      <c r="J64" s="13">
        <f t="shared" si="24"/>
        <v>270000</v>
      </c>
      <c r="K64" s="13">
        <f t="shared" si="24"/>
        <v>17500</v>
      </c>
    </row>
    <row r="65" spans="1:11">
      <c r="B65" s="3" t="s">
        <v>29</v>
      </c>
      <c r="C65" s="4">
        <f>J64+K64</f>
        <v>287500</v>
      </c>
      <c r="D65" s="5" t="s">
        <v>23</v>
      </c>
      <c r="E65" s="74" t="s">
        <v>30</v>
      </c>
      <c r="F65" s="74"/>
      <c r="G65" s="74"/>
      <c r="H65" s="4">
        <f>C65/$J$52</f>
        <v>11500</v>
      </c>
      <c r="I65" s="5" t="s">
        <v>23</v>
      </c>
    </row>
    <row r="67" spans="1:11">
      <c r="A67" s="1" t="s">
        <v>39</v>
      </c>
      <c r="B67" s="1" t="s">
        <v>34</v>
      </c>
      <c r="C67" s="2" t="s">
        <v>31</v>
      </c>
      <c r="D67" s="15">
        <v>3</v>
      </c>
      <c r="E67" s="71" t="s">
        <v>32</v>
      </c>
      <c r="F67" s="71"/>
      <c r="G67" s="15">
        <v>1</v>
      </c>
      <c r="H67" s="1" t="s">
        <v>33</v>
      </c>
      <c r="I67" s="15">
        <v>2558</v>
      </c>
    </row>
    <row r="68" spans="1:11">
      <c r="B68" s="1" t="s">
        <v>22</v>
      </c>
      <c r="C68" s="16">
        <v>600</v>
      </c>
      <c r="D68" s="1" t="s">
        <v>23</v>
      </c>
      <c r="E68" s="71" t="s">
        <v>24</v>
      </c>
      <c r="F68" s="71"/>
      <c r="G68" s="16">
        <v>15</v>
      </c>
      <c r="H68" s="1" t="s">
        <v>25</v>
      </c>
      <c r="I68" s="1" t="s">
        <v>27</v>
      </c>
      <c r="J68" s="16">
        <v>25</v>
      </c>
      <c r="K68" s="1" t="s">
        <v>28</v>
      </c>
    </row>
    <row r="69" spans="1:11">
      <c r="A69" s="72" t="s">
        <v>9</v>
      </c>
      <c r="B69" s="72" t="s">
        <v>10</v>
      </c>
      <c r="C69" s="72" t="s">
        <v>11</v>
      </c>
      <c r="D69" s="72" t="s">
        <v>17</v>
      </c>
      <c r="E69" s="72"/>
      <c r="F69" s="72" t="s">
        <v>12</v>
      </c>
      <c r="G69" s="72"/>
      <c r="H69" s="72" t="s">
        <v>20</v>
      </c>
      <c r="I69" s="72"/>
      <c r="J69" s="73" t="s">
        <v>19</v>
      </c>
      <c r="K69" s="73" t="s">
        <v>21</v>
      </c>
    </row>
    <row r="70" spans="1:11">
      <c r="A70" s="72"/>
      <c r="B70" s="72"/>
      <c r="C70" s="72"/>
      <c r="D70" s="10" t="s">
        <v>13</v>
      </c>
      <c r="E70" s="10" t="s">
        <v>18</v>
      </c>
      <c r="F70" s="10" t="s">
        <v>13</v>
      </c>
      <c r="G70" s="10" t="s">
        <v>14</v>
      </c>
      <c r="H70" s="10" t="s">
        <v>15</v>
      </c>
      <c r="I70" s="10" t="s">
        <v>16</v>
      </c>
      <c r="J70" s="73"/>
      <c r="K70" s="73"/>
    </row>
    <row r="71" spans="1:11">
      <c r="A71" s="6" t="s">
        <v>41</v>
      </c>
      <c r="B71" s="6" t="s">
        <v>0</v>
      </c>
      <c r="C71" s="7">
        <v>3</v>
      </c>
      <c r="D71" s="7">
        <v>3</v>
      </c>
      <c r="E71" s="7"/>
      <c r="F71" s="8">
        <v>1</v>
      </c>
      <c r="G71" s="8"/>
      <c r="H71" s="9"/>
      <c r="I71" s="9">
        <v>2000</v>
      </c>
      <c r="J71" s="9">
        <f>((F71*D71)+(G71*E71))*$C$68*$G$68</f>
        <v>27000</v>
      </c>
      <c r="K71" s="9">
        <f>H71+I71</f>
        <v>2000</v>
      </c>
    </row>
    <row r="72" spans="1:11">
      <c r="A72" s="17">
        <v>1371111</v>
      </c>
      <c r="B72" s="6" t="s">
        <v>1</v>
      </c>
      <c r="C72" s="7">
        <v>1</v>
      </c>
      <c r="D72" s="7">
        <v>1</v>
      </c>
      <c r="E72" s="7"/>
      <c r="F72" s="8">
        <v>1</v>
      </c>
      <c r="G72" s="8"/>
      <c r="H72" s="9"/>
      <c r="I72" s="9">
        <v>2000</v>
      </c>
      <c r="J72" s="9">
        <f t="shared" ref="J72:J79" si="25">((F72*D72)+(G72*E72))*$C$68*$G$68</f>
        <v>9000</v>
      </c>
      <c r="K72" s="9">
        <f t="shared" ref="K72:K79" si="26">H72+I72</f>
        <v>2000</v>
      </c>
    </row>
    <row r="73" spans="1:11">
      <c r="A73" s="17">
        <v>1403113</v>
      </c>
      <c r="B73" s="6" t="s">
        <v>5</v>
      </c>
      <c r="C73" s="7">
        <v>3</v>
      </c>
      <c r="D73" s="7">
        <v>3</v>
      </c>
      <c r="E73" s="7"/>
      <c r="F73" s="8">
        <v>1</v>
      </c>
      <c r="G73" s="8"/>
      <c r="H73" s="9"/>
      <c r="I73" s="9"/>
      <c r="J73" s="9">
        <f t="shared" si="25"/>
        <v>27000</v>
      </c>
      <c r="K73" s="9">
        <f t="shared" si="26"/>
        <v>0</v>
      </c>
    </row>
    <row r="74" spans="1:11">
      <c r="A74" s="17">
        <v>1420111</v>
      </c>
      <c r="B74" s="6" t="s">
        <v>6</v>
      </c>
      <c r="C74" s="7">
        <v>3</v>
      </c>
      <c r="D74" s="7">
        <v>3</v>
      </c>
      <c r="E74" s="7"/>
      <c r="F74" s="8">
        <v>1</v>
      </c>
      <c r="G74" s="8"/>
      <c r="H74" s="9"/>
      <c r="I74" s="9"/>
      <c r="J74" s="9">
        <f t="shared" si="25"/>
        <v>27000</v>
      </c>
      <c r="K74" s="9">
        <f t="shared" si="26"/>
        <v>0</v>
      </c>
    </row>
    <row r="75" spans="1:11">
      <c r="A75" s="17">
        <v>1420113</v>
      </c>
      <c r="B75" s="6" t="s">
        <v>7</v>
      </c>
      <c r="C75" s="7">
        <v>1</v>
      </c>
      <c r="D75" s="7"/>
      <c r="E75" s="7">
        <v>3</v>
      </c>
      <c r="F75" s="8"/>
      <c r="G75" s="8">
        <v>2</v>
      </c>
      <c r="H75" s="9">
        <v>5000</v>
      </c>
      <c r="I75" s="9"/>
      <c r="J75" s="9">
        <f t="shared" si="25"/>
        <v>54000</v>
      </c>
      <c r="K75" s="9">
        <f t="shared" si="26"/>
        <v>5000</v>
      </c>
    </row>
    <row r="76" spans="1:11">
      <c r="A76" s="17">
        <v>1424111</v>
      </c>
      <c r="B76" s="6" t="s">
        <v>2</v>
      </c>
      <c r="C76" s="7">
        <v>3</v>
      </c>
      <c r="D76" s="7">
        <v>3</v>
      </c>
      <c r="E76" s="7"/>
      <c r="F76" s="8">
        <v>1</v>
      </c>
      <c r="G76" s="8"/>
      <c r="H76" s="9"/>
      <c r="I76" s="9"/>
      <c r="J76" s="9">
        <f t="shared" si="25"/>
        <v>27000</v>
      </c>
      <c r="K76" s="9">
        <f t="shared" si="26"/>
        <v>0</v>
      </c>
    </row>
    <row r="77" spans="1:11">
      <c r="A77" s="17">
        <v>1424112</v>
      </c>
      <c r="B77" s="6" t="s">
        <v>3</v>
      </c>
      <c r="C77" s="7">
        <v>1</v>
      </c>
      <c r="D77" s="7"/>
      <c r="E77" s="7">
        <v>3</v>
      </c>
      <c r="F77" s="8"/>
      <c r="G77" s="8">
        <v>2</v>
      </c>
      <c r="H77" s="9">
        <v>5000</v>
      </c>
      <c r="I77" s="9"/>
      <c r="J77" s="9">
        <f t="shared" si="25"/>
        <v>54000</v>
      </c>
      <c r="K77" s="9">
        <f t="shared" si="26"/>
        <v>5000</v>
      </c>
    </row>
    <row r="78" spans="1:11">
      <c r="A78" s="17">
        <v>1999021</v>
      </c>
      <c r="B78" s="6" t="s">
        <v>8</v>
      </c>
      <c r="C78" s="7">
        <v>3</v>
      </c>
      <c r="D78" s="7">
        <v>3</v>
      </c>
      <c r="E78" s="7"/>
      <c r="F78" s="8">
        <v>1</v>
      </c>
      <c r="G78" s="8"/>
      <c r="H78" s="9"/>
      <c r="I78" s="9">
        <v>1000</v>
      </c>
      <c r="J78" s="9">
        <f t="shared" si="25"/>
        <v>27000</v>
      </c>
      <c r="K78" s="9">
        <f t="shared" si="26"/>
        <v>1000</v>
      </c>
    </row>
    <row r="79" spans="1:11">
      <c r="A79" s="17">
        <v>2198111</v>
      </c>
      <c r="B79" s="6" t="s">
        <v>4</v>
      </c>
      <c r="C79" s="7">
        <v>2</v>
      </c>
      <c r="D79" s="7">
        <v>2</v>
      </c>
      <c r="E79" s="7"/>
      <c r="F79" s="8">
        <v>1</v>
      </c>
      <c r="G79" s="8"/>
      <c r="H79" s="9"/>
      <c r="I79" s="9">
        <v>2500</v>
      </c>
      <c r="J79" s="9">
        <f t="shared" si="25"/>
        <v>18000</v>
      </c>
      <c r="K79" s="9">
        <f t="shared" si="26"/>
        <v>2500</v>
      </c>
    </row>
    <row r="80" spans="1:11">
      <c r="A80" s="11"/>
      <c r="B80" s="12" t="s">
        <v>26</v>
      </c>
      <c r="C80" s="11">
        <f>SUM(C71:C79)</f>
        <v>20</v>
      </c>
      <c r="D80" s="11">
        <f t="shared" ref="D80:K80" si="27">SUM(D71:D79)</f>
        <v>18</v>
      </c>
      <c r="E80" s="11">
        <f t="shared" si="27"/>
        <v>6</v>
      </c>
      <c r="F80" s="11">
        <f t="shared" si="27"/>
        <v>7</v>
      </c>
      <c r="G80" s="11">
        <f t="shared" si="27"/>
        <v>4</v>
      </c>
      <c r="H80" s="13">
        <f t="shared" si="27"/>
        <v>10000</v>
      </c>
      <c r="I80" s="13">
        <f t="shared" si="27"/>
        <v>7500</v>
      </c>
      <c r="J80" s="13">
        <f t="shared" si="27"/>
        <v>270000</v>
      </c>
      <c r="K80" s="13">
        <f t="shared" si="27"/>
        <v>17500</v>
      </c>
    </row>
    <row r="81" spans="1:11">
      <c r="B81" s="3" t="s">
        <v>29</v>
      </c>
      <c r="C81" s="4">
        <f>J80+K80</f>
        <v>287500</v>
      </c>
      <c r="D81" s="5" t="s">
        <v>23</v>
      </c>
      <c r="E81" s="74" t="s">
        <v>30</v>
      </c>
      <c r="F81" s="74"/>
      <c r="G81" s="74"/>
      <c r="H81" s="4">
        <f>C81/$J$68</f>
        <v>11500</v>
      </c>
      <c r="I81" s="5" t="s">
        <v>23</v>
      </c>
    </row>
    <row r="83" spans="1:11">
      <c r="A83" s="1" t="s">
        <v>39</v>
      </c>
      <c r="B83" s="1" t="s">
        <v>34</v>
      </c>
      <c r="C83" s="2" t="s">
        <v>31</v>
      </c>
      <c r="D83" s="15">
        <v>3</v>
      </c>
      <c r="E83" s="71" t="s">
        <v>32</v>
      </c>
      <c r="F83" s="71"/>
      <c r="G83" s="15">
        <v>2</v>
      </c>
      <c r="H83" s="1" t="s">
        <v>33</v>
      </c>
      <c r="I83" s="15">
        <v>2558</v>
      </c>
    </row>
    <row r="84" spans="1:11">
      <c r="B84" s="1" t="s">
        <v>22</v>
      </c>
      <c r="C84" s="16">
        <v>600</v>
      </c>
      <c r="D84" s="1" t="s">
        <v>23</v>
      </c>
      <c r="E84" s="71" t="s">
        <v>24</v>
      </c>
      <c r="F84" s="71"/>
      <c r="G84" s="16">
        <v>15</v>
      </c>
      <c r="H84" s="1" t="s">
        <v>25</v>
      </c>
      <c r="I84" s="1" t="s">
        <v>27</v>
      </c>
      <c r="J84" s="16">
        <v>25</v>
      </c>
      <c r="K84" s="1" t="s">
        <v>28</v>
      </c>
    </row>
    <row r="85" spans="1:11">
      <c r="A85" s="72" t="s">
        <v>9</v>
      </c>
      <c r="B85" s="72" t="s">
        <v>10</v>
      </c>
      <c r="C85" s="72" t="s">
        <v>11</v>
      </c>
      <c r="D85" s="72" t="s">
        <v>17</v>
      </c>
      <c r="E85" s="72"/>
      <c r="F85" s="72" t="s">
        <v>12</v>
      </c>
      <c r="G85" s="72"/>
      <c r="H85" s="72" t="s">
        <v>20</v>
      </c>
      <c r="I85" s="72"/>
      <c r="J85" s="73" t="s">
        <v>19</v>
      </c>
      <c r="K85" s="73" t="s">
        <v>21</v>
      </c>
    </row>
    <row r="86" spans="1:11">
      <c r="A86" s="72"/>
      <c r="B86" s="72"/>
      <c r="C86" s="72"/>
      <c r="D86" s="10" t="s">
        <v>13</v>
      </c>
      <c r="E86" s="10" t="s">
        <v>18</v>
      </c>
      <c r="F86" s="10" t="s">
        <v>13</v>
      </c>
      <c r="G86" s="10" t="s">
        <v>14</v>
      </c>
      <c r="H86" s="10" t="s">
        <v>15</v>
      </c>
      <c r="I86" s="10" t="s">
        <v>16</v>
      </c>
      <c r="J86" s="73"/>
      <c r="K86" s="73"/>
    </row>
    <row r="87" spans="1:11">
      <c r="A87" s="6" t="s">
        <v>41</v>
      </c>
      <c r="B87" s="6" t="s">
        <v>0</v>
      </c>
      <c r="C87" s="7">
        <v>3</v>
      </c>
      <c r="D87" s="7">
        <v>3</v>
      </c>
      <c r="E87" s="7"/>
      <c r="F87" s="8">
        <v>1</v>
      </c>
      <c r="G87" s="8"/>
      <c r="H87" s="9"/>
      <c r="I87" s="9">
        <v>2000</v>
      </c>
      <c r="J87" s="9">
        <f>((F87*D87)+(G87*E87))*$C$84*$G$84</f>
        <v>27000</v>
      </c>
      <c r="K87" s="9">
        <f>H87+I87</f>
        <v>2000</v>
      </c>
    </row>
    <row r="88" spans="1:11">
      <c r="A88" s="17">
        <v>1371111</v>
      </c>
      <c r="B88" s="6" t="s">
        <v>1</v>
      </c>
      <c r="C88" s="7">
        <v>1</v>
      </c>
      <c r="D88" s="7">
        <v>1</v>
      </c>
      <c r="E88" s="7"/>
      <c r="F88" s="8">
        <v>1</v>
      </c>
      <c r="G88" s="8"/>
      <c r="H88" s="9"/>
      <c r="I88" s="9">
        <v>2000</v>
      </c>
      <c r="J88" s="9">
        <f t="shared" ref="J88:J95" si="28">((F88*D88)+(G88*E88))*$C$84*$G$84</f>
        <v>9000</v>
      </c>
      <c r="K88" s="9">
        <f t="shared" ref="K88:K95" si="29">H88+I88</f>
        <v>2000</v>
      </c>
    </row>
    <row r="89" spans="1:11">
      <c r="A89" s="17">
        <v>1403113</v>
      </c>
      <c r="B89" s="6" t="s">
        <v>5</v>
      </c>
      <c r="C89" s="7">
        <v>3</v>
      </c>
      <c r="D89" s="7">
        <v>3</v>
      </c>
      <c r="E89" s="7"/>
      <c r="F89" s="8">
        <v>1</v>
      </c>
      <c r="G89" s="8"/>
      <c r="H89" s="9"/>
      <c r="I89" s="9"/>
      <c r="J89" s="9">
        <f t="shared" si="28"/>
        <v>27000</v>
      </c>
      <c r="K89" s="9">
        <f t="shared" si="29"/>
        <v>0</v>
      </c>
    </row>
    <row r="90" spans="1:11">
      <c r="A90" s="17">
        <v>1420111</v>
      </c>
      <c r="B90" s="6" t="s">
        <v>6</v>
      </c>
      <c r="C90" s="7">
        <v>3</v>
      </c>
      <c r="D90" s="7">
        <v>3</v>
      </c>
      <c r="E90" s="7"/>
      <c r="F90" s="8">
        <v>1</v>
      </c>
      <c r="G90" s="8"/>
      <c r="H90" s="9"/>
      <c r="I90" s="9"/>
      <c r="J90" s="9">
        <f t="shared" si="28"/>
        <v>27000</v>
      </c>
      <c r="K90" s="9">
        <f t="shared" si="29"/>
        <v>0</v>
      </c>
    </row>
    <row r="91" spans="1:11">
      <c r="A91" s="17">
        <v>1420113</v>
      </c>
      <c r="B91" s="6" t="s">
        <v>7</v>
      </c>
      <c r="C91" s="7">
        <v>1</v>
      </c>
      <c r="D91" s="7"/>
      <c r="E91" s="7">
        <v>3</v>
      </c>
      <c r="F91" s="8"/>
      <c r="G91" s="8">
        <v>2</v>
      </c>
      <c r="H91" s="9">
        <v>5000</v>
      </c>
      <c r="I91" s="9"/>
      <c r="J91" s="9">
        <f t="shared" si="28"/>
        <v>54000</v>
      </c>
      <c r="K91" s="9">
        <f t="shared" si="29"/>
        <v>5000</v>
      </c>
    </row>
    <row r="92" spans="1:11">
      <c r="A92" s="17">
        <v>1424111</v>
      </c>
      <c r="B92" s="6" t="s">
        <v>2</v>
      </c>
      <c r="C92" s="7">
        <v>3</v>
      </c>
      <c r="D92" s="7">
        <v>3</v>
      </c>
      <c r="E92" s="7"/>
      <c r="F92" s="8">
        <v>1</v>
      </c>
      <c r="G92" s="8"/>
      <c r="H92" s="9"/>
      <c r="I92" s="9"/>
      <c r="J92" s="9">
        <f t="shared" si="28"/>
        <v>27000</v>
      </c>
      <c r="K92" s="9">
        <f t="shared" si="29"/>
        <v>0</v>
      </c>
    </row>
    <row r="93" spans="1:11">
      <c r="A93" s="17">
        <v>1424112</v>
      </c>
      <c r="B93" s="6" t="s">
        <v>3</v>
      </c>
      <c r="C93" s="7">
        <v>1</v>
      </c>
      <c r="D93" s="7"/>
      <c r="E93" s="7">
        <v>3</v>
      </c>
      <c r="F93" s="8"/>
      <c r="G93" s="8">
        <v>2</v>
      </c>
      <c r="H93" s="9">
        <v>5000</v>
      </c>
      <c r="I93" s="9"/>
      <c r="J93" s="9">
        <f t="shared" si="28"/>
        <v>54000</v>
      </c>
      <c r="K93" s="9">
        <f t="shared" si="29"/>
        <v>5000</v>
      </c>
    </row>
    <row r="94" spans="1:11">
      <c r="A94" s="17">
        <v>1999021</v>
      </c>
      <c r="B94" s="6" t="s">
        <v>8</v>
      </c>
      <c r="C94" s="7">
        <v>3</v>
      </c>
      <c r="D94" s="7">
        <v>3</v>
      </c>
      <c r="E94" s="7"/>
      <c r="F94" s="8">
        <v>1</v>
      </c>
      <c r="G94" s="8"/>
      <c r="H94" s="9"/>
      <c r="I94" s="9">
        <v>1000</v>
      </c>
      <c r="J94" s="9">
        <f t="shared" si="28"/>
        <v>27000</v>
      </c>
      <c r="K94" s="9">
        <f t="shared" si="29"/>
        <v>1000</v>
      </c>
    </row>
    <row r="95" spans="1:11">
      <c r="A95" s="17">
        <v>2198111</v>
      </c>
      <c r="B95" s="6" t="s">
        <v>4</v>
      </c>
      <c r="C95" s="7">
        <v>2</v>
      </c>
      <c r="D95" s="7">
        <v>2</v>
      </c>
      <c r="E95" s="7"/>
      <c r="F95" s="8">
        <v>1</v>
      </c>
      <c r="G95" s="8"/>
      <c r="H95" s="9"/>
      <c r="I95" s="9">
        <v>2500</v>
      </c>
      <c r="J95" s="9">
        <f t="shared" si="28"/>
        <v>18000</v>
      </c>
      <c r="K95" s="9">
        <f t="shared" si="29"/>
        <v>2500</v>
      </c>
    </row>
    <row r="96" spans="1:11">
      <c r="A96" s="11"/>
      <c r="B96" s="12" t="s">
        <v>26</v>
      </c>
      <c r="C96" s="11">
        <f>SUM(C87:C95)</f>
        <v>20</v>
      </c>
      <c r="D96" s="11">
        <f t="shared" ref="D96:K96" si="30">SUM(D87:D95)</f>
        <v>18</v>
      </c>
      <c r="E96" s="11">
        <f t="shared" si="30"/>
        <v>6</v>
      </c>
      <c r="F96" s="11">
        <f t="shared" si="30"/>
        <v>7</v>
      </c>
      <c r="G96" s="11">
        <f t="shared" si="30"/>
        <v>4</v>
      </c>
      <c r="H96" s="13">
        <f t="shared" si="30"/>
        <v>10000</v>
      </c>
      <c r="I96" s="13">
        <f t="shared" si="30"/>
        <v>7500</v>
      </c>
      <c r="J96" s="13">
        <f t="shared" si="30"/>
        <v>270000</v>
      </c>
      <c r="K96" s="13">
        <f t="shared" si="30"/>
        <v>17500</v>
      </c>
    </row>
    <row r="97" spans="1:11">
      <c r="B97" s="3" t="s">
        <v>29</v>
      </c>
      <c r="C97" s="4">
        <f>J96+K96</f>
        <v>287500</v>
      </c>
      <c r="D97" s="5" t="s">
        <v>23</v>
      </c>
      <c r="E97" s="74" t="s">
        <v>30</v>
      </c>
      <c r="F97" s="74"/>
      <c r="G97" s="74"/>
      <c r="H97" s="4">
        <f>C97/$J$84</f>
        <v>11500</v>
      </c>
      <c r="I97" s="5" t="s">
        <v>23</v>
      </c>
    </row>
    <row r="99" spans="1:11">
      <c r="A99" s="1" t="s">
        <v>39</v>
      </c>
      <c r="B99" s="1" t="s">
        <v>34</v>
      </c>
      <c r="C99" s="2" t="s">
        <v>31</v>
      </c>
      <c r="D99" s="15">
        <v>4</v>
      </c>
      <c r="E99" s="71" t="s">
        <v>32</v>
      </c>
      <c r="F99" s="71"/>
      <c r="G99" s="15">
        <v>1</v>
      </c>
      <c r="H99" s="1" t="s">
        <v>33</v>
      </c>
      <c r="I99" s="15">
        <v>2559</v>
      </c>
    </row>
    <row r="100" spans="1:11">
      <c r="B100" s="1" t="s">
        <v>22</v>
      </c>
      <c r="C100" s="16">
        <v>600</v>
      </c>
      <c r="D100" s="1" t="s">
        <v>23</v>
      </c>
      <c r="E100" s="71" t="s">
        <v>24</v>
      </c>
      <c r="F100" s="71"/>
      <c r="G100" s="16">
        <v>15</v>
      </c>
      <c r="H100" s="1" t="s">
        <v>25</v>
      </c>
      <c r="I100" s="1" t="s">
        <v>27</v>
      </c>
      <c r="J100" s="16">
        <v>25</v>
      </c>
      <c r="K100" s="1" t="s">
        <v>28</v>
      </c>
    </row>
    <row r="101" spans="1:11">
      <c r="A101" s="72" t="s">
        <v>9</v>
      </c>
      <c r="B101" s="72" t="s">
        <v>10</v>
      </c>
      <c r="C101" s="72" t="s">
        <v>11</v>
      </c>
      <c r="D101" s="72" t="s">
        <v>17</v>
      </c>
      <c r="E101" s="72"/>
      <c r="F101" s="72" t="s">
        <v>12</v>
      </c>
      <c r="G101" s="72"/>
      <c r="H101" s="72" t="s">
        <v>20</v>
      </c>
      <c r="I101" s="72"/>
      <c r="J101" s="73" t="s">
        <v>19</v>
      </c>
      <c r="K101" s="73" t="s">
        <v>21</v>
      </c>
    </row>
    <row r="102" spans="1:11">
      <c r="A102" s="72"/>
      <c r="B102" s="72"/>
      <c r="C102" s="72"/>
      <c r="D102" s="10" t="s">
        <v>13</v>
      </c>
      <c r="E102" s="10" t="s">
        <v>18</v>
      </c>
      <c r="F102" s="10" t="s">
        <v>13</v>
      </c>
      <c r="G102" s="10" t="s">
        <v>14</v>
      </c>
      <c r="H102" s="10" t="s">
        <v>15</v>
      </c>
      <c r="I102" s="10" t="s">
        <v>16</v>
      </c>
      <c r="J102" s="73"/>
      <c r="K102" s="73"/>
    </row>
    <row r="103" spans="1:11">
      <c r="A103" s="6" t="s">
        <v>41</v>
      </c>
      <c r="B103" s="6" t="s">
        <v>0</v>
      </c>
      <c r="C103" s="7">
        <v>3</v>
      </c>
      <c r="D103" s="7">
        <v>3</v>
      </c>
      <c r="E103" s="7"/>
      <c r="F103" s="8">
        <v>1</v>
      </c>
      <c r="G103" s="8"/>
      <c r="H103" s="9"/>
      <c r="I103" s="9">
        <v>2000</v>
      </c>
      <c r="J103" s="9">
        <f>((F103*D103)+(G103*E103))*$C$100*$G$100</f>
        <v>27000</v>
      </c>
      <c r="K103" s="9">
        <f>H103+I103</f>
        <v>2000</v>
      </c>
    </row>
    <row r="104" spans="1:11">
      <c r="A104" s="17">
        <v>1371111</v>
      </c>
      <c r="B104" s="6" t="s">
        <v>1</v>
      </c>
      <c r="C104" s="7">
        <v>1</v>
      </c>
      <c r="D104" s="7">
        <v>1</v>
      </c>
      <c r="E104" s="7"/>
      <c r="F104" s="8">
        <v>1</v>
      </c>
      <c r="G104" s="8"/>
      <c r="H104" s="9"/>
      <c r="I104" s="9">
        <v>2000</v>
      </c>
      <c r="J104" s="9">
        <f t="shared" ref="J104:J111" si="31">((F104*D104)+(G104*E104))*$C$100*$G$100</f>
        <v>9000</v>
      </c>
      <c r="K104" s="9">
        <f t="shared" ref="K104:K111" si="32">H104+I104</f>
        <v>2000</v>
      </c>
    </row>
    <row r="105" spans="1:11">
      <c r="A105" s="17">
        <v>1403113</v>
      </c>
      <c r="B105" s="6" t="s">
        <v>5</v>
      </c>
      <c r="C105" s="7">
        <v>3</v>
      </c>
      <c r="D105" s="7">
        <v>3</v>
      </c>
      <c r="E105" s="7"/>
      <c r="F105" s="8">
        <v>1</v>
      </c>
      <c r="G105" s="8"/>
      <c r="H105" s="9"/>
      <c r="I105" s="9"/>
      <c r="J105" s="9">
        <f t="shared" si="31"/>
        <v>27000</v>
      </c>
      <c r="K105" s="9">
        <f t="shared" si="32"/>
        <v>0</v>
      </c>
    </row>
    <row r="106" spans="1:11">
      <c r="A106" s="17">
        <v>1420111</v>
      </c>
      <c r="B106" s="6" t="s">
        <v>6</v>
      </c>
      <c r="C106" s="7">
        <v>3</v>
      </c>
      <c r="D106" s="7">
        <v>3</v>
      </c>
      <c r="E106" s="7"/>
      <c r="F106" s="8">
        <v>1</v>
      </c>
      <c r="G106" s="8"/>
      <c r="H106" s="9"/>
      <c r="I106" s="9"/>
      <c r="J106" s="9">
        <f t="shared" si="31"/>
        <v>27000</v>
      </c>
      <c r="K106" s="9">
        <f t="shared" si="32"/>
        <v>0</v>
      </c>
    </row>
    <row r="107" spans="1:11">
      <c r="A107" s="17">
        <v>1420113</v>
      </c>
      <c r="B107" s="6" t="s">
        <v>7</v>
      </c>
      <c r="C107" s="7">
        <v>1</v>
      </c>
      <c r="D107" s="7"/>
      <c r="E107" s="7">
        <v>3</v>
      </c>
      <c r="F107" s="8"/>
      <c r="G107" s="8">
        <v>2</v>
      </c>
      <c r="H107" s="9">
        <v>5000</v>
      </c>
      <c r="I107" s="9"/>
      <c r="J107" s="9">
        <f t="shared" si="31"/>
        <v>54000</v>
      </c>
      <c r="K107" s="9">
        <f t="shared" si="32"/>
        <v>5000</v>
      </c>
    </row>
    <row r="108" spans="1:11">
      <c r="A108" s="17">
        <v>1424111</v>
      </c>
      <c r="B108" s="6" t="s">
        <v>2</v>
      </c>
      <c r="C108" s="7">
        <v>3</v>
      </c>
      <c r="D108" s="7">
        <v>3</v>
      </c>
      <c r="E108" s="7"/>
      <c r="F108" s="8">
        <v>1</v>
      </c>
      <c r="G108" s="8"/>
      <c r="H108" s="9"/>
      <c r="I108" s="9"/>
      <c r="J108" s="9">
        <f t="shared" si="31"/>
        <v>27000</v>
      </c>
      <c r="K108" s="9">
        <f t="shared" si="32"/>
        <v>0</v>
      </c>
    </row>
    <row r="109" spans="1:11">
      <c r="A109" s="17">
        <v>1424112</v>
      </c>
      <c r="B109" s="6" t="s">
        <v>3</v>
      </c>
      <c r="C109" s="7">
        <v>1</v>
      </c>
      <c r="D109" s="7"/>
      <c r="E109" s="7">
        <v>3</v>
      </c>
      <c r="F109" s="8"/>
      <c r="G109" s="8">
        <v>2</v>
      </c>
      <c r="H109" s="9">
        <v>5000</v>
      </c>
      <c r="I109" s="9"/>
      <c r="J109" s="9">
        <f t="shared" si="31"/>
        <v>54000</v>
      </c>
      <c r="K109" s="9">
        <f t="shared" si="32"/>
        <v>5000</v>
      </c>
    </row>
    <row r="110" spans="1:11">
      <c r="A110" s="17">
        <v>1999021</v>
      </c>
      <c r="B110" s="6" t="s">
        <v>8</v>
      </c>
      <c r="C110" s="7">
        <v>3</v>
      </c>
      <c r="D110" s="7">
        <v>3</v>
      </c>
      <c r="E110" s="7"/>
      <c r="F110" s="8">
        <v>1</v>
      </c>
      <c r="G110" s="8"/>
      <c r="H110" s="9"/>
      <c r="I110" s="9">
        <v>1000</v>
      </c>
      <c r="J110" s="9">
        <f t="shared" si="31"/>
        <v>27000</v>
      </c>
      <c r="K110" s="9">
        <f t="shared" si="32"/>
        <v>1000</v>
      </c>
    </row>
    <row r="111" spans="1:11">
      <c r="A111" s="17">
        <v>2198111</v>
      </c>
      <c r="B111" s="6" t="s">
        <v>4</v>
      </c>
      <c r="C111" s="7">
        <v>2</v>
      </c>
      <c r="D111" s="7">
        <v>2</v>
      </c>
      <c r="E111" s="7"/>
      <c r="F111" s="8">
        <v>1</v>
      </c>
      <c r="G111" s="8"/>
      <c r="H111" s="9"/>
      <c r="I111" s="9">
        <v>2500</v>
      </c>
      <c r="J111" s="9">
        <f t="shared" si="31"/>
        <v>18000</v>
      </c>
      <c r="K111" s="9">
        <f t="shared" si="32"/>
        <v>2500</v>
      </c>
    </row>
    <row r="112" spans="1:11">
      <c r="A112" s="11"/>
      <c r="B112" s="12" t="s">
        <v>26</v>
      </c>
      <c r="C112" s="11">
        <f>SUM(C103:C111)</f>
        <v>20</v>
      </c>
      <c r="D112" s="11">
        <f t="shared" ref="D112:K112" si="33">SUM(D103:D111)</f>
        <v>18</v>
      </c>
      <c r="E112" s="11">
        <f t="shared" si="33"/>
        <v>6</v>
      </c>
      <c r="F112" s="11">
        <f t="shared" si="33"/>
        <v>7</v>
      </c>
      <c r="G112" s="11">
        <f t="shared" si="33"/>
        <v>4</v>
      </c>
      <c r="H112" s="13">
        <f t="shared" si="33"/>
        <v>10000</v>
      </c>
      <c r="I112" s="13">
        <f t="shared" si="33"/>
        <v>7500</v>
      </c>
      <c r="J112" s="13">
        <f t="shared" si="33"/>
        <v>270000</v>
      </c>
      <c r="K112" s="13">
        <f t="shared" si="33"/>
        <v>17500</v>
      </c>
    </row>
    <row r="113" spans="1:11">
      <c r="B113" s="3" t="s">
        <v>29</v>
      </c>
      <c r="C113" s="4">
        <f>J112+K112</f>
        <v>287500</v>
      </c>
      <c r="D113" s="5" t="s">
        <v>23</v>
      </c>
      <c r="E113" s="74" t="s">
        <v>30</v>
      </c>
      <c r="F113" s="74"/>
      <c r="G113" s="74"/>
      <c r="H113" s="4">
        <f>C113/$J$100</f>
        <v>11500</v>
      </c>
      <c r="I113" s="5" t="s">
        <v>23</v>
      </c>
    </row>
    <row r="115" spans="1:11">
      <c r="A115" s="1" t="s">
        <v>39</v>
      </c>
      <c r="B115" s="1" t="s">
        <v>34</v>
      </c>
      <c r="C115" s="2" t="s">
        <v>31</v>
      </c>
      <c r="D115" s="15">
        <v>4</v>
      </c>
      <c r="E115" s="71" t="s">
        <v>32</v>
      </c>
      <c r="F115" s="71"/>
      <c r="G115" s="15">
        <v>2</v>
      </c>
      <c r="H115" s="1" t="s">
        <v>33</v>
      </c>
      <c r="I115" s="15">
        <v>2559</v>
      </c>
    </row>
    <row r="116" spans="1:11">
      <c r="B116" s="1" t="s">
        <v>22</v>
      </c>
      <c r="C116" s="16">
        <v>600</v>
      </c>
      <c r="D116" s="1" t="s">
        <v>23</v>
      </c>
      <c r="E116" s="71" t="s">
        <v>24</v>
      </c>
      <c r="F116" s="71"/>
      <c r="G116" s="16">
        <v>15</v>
      </c>
      <c r="H116" s="1" t="s">
        <v>25</v>
      </c>
      <c r="I116" s="1" t="s">
        <v>27</v>
      </c>
      <c r="J116" s="16">
        <v>25</v>
      </c>
      <c r="K116" s="1" t="s">
        <v>28</v>
      </c>
    </row>
    <row r="117" spans="1:11">
      <c r="A117" s="72" t="s">
        <v>9</v>
      </c>
      <c r="B117" s="72" t="s">
        <v>10</v>
      </c>
      <c r="C117" s="72" t="s">
        <v>11</v>
      </c>
      <c r="D117" s="72" t="s">
        <v>17</v>
      </c>
      <c r="E117" s="72"/>
      <c r="F117" s="72" t="s">
        <v>12</v>
      </c>
      <c r="G117" s="72"/>
      <c r="H117" s="72" t="s">
        <v>20</v>
      </c>
      <c r="I117" s="72"/>
      <c r="J117" s="73" t="s">
        <v>19</v>
      </c>
      <c r="K117" s="73" t="s">
        <v>21</v>
      </c>
    </row>
    <row r="118" spans="1:11">
      <c r="A118" s="72"/>
      <c r="B118" s="72"/>
      <c r="C118" s="72"/>
      <c r="D118" s="10" t="s">
        <v>13</v>
      </c>
      <c r="E118" s="10" t="s">
        <v>18</v>
      </c>
      <c r="F118" s="10" t="s">
        <v>13</v>
      </c>
      <c r="G118" s="10" t="s">
        <v>14</v>
      </c>
      <c r="H118" s="10" t="s">
        <v>15</v>
      </c>
      <c r="I118" s="10" t="s">
        <v>16</v>
      </c>
      <c r="J118" s="73"/>
      <c r="K118" s="73"/>
    </row>
    <row r="119" spans="1:11">
      <c r="A119" s="6" t="s">
        <v>41</v>
      </c>
      <c r="B119" s="6" t="s">
        <v>0</v>
      </c>
      <c r="C119" s="7">
        <v>3</v>
      </c>
      <c r="D119" s="7">
        <v>3</v>
      </c>
      <c r="E119" s="7"/>
      <c r="F119" s="8">
        <v>1</v>
      </c>
      <c r="G119" s="8"/>
      <c r="H119" s="9"/>
      <c r="I119" s="9">
        <v>2000</v>
      </c>
      <c r="J119" s="9">
        <f>((F119*D119)+(G119*E119))*$C$116*$G$116</f>
        <v>27000</v>
      </c>
      <c r="K119" s="9">
        <f>H119+I119</f>
        <v>2000</v>
      </c>
    </row>
    <row r="120" spans="1:11">
      <c r="A120" s="17">
        <v>1371111</v>
      </c>
      <c r="B120" s="6" t="s">
        <v>1</v>
      </c>
      <c r="C120" s="7">
        <v>1</v>
      </c>
      <c r="D120" s="7">
        <v>1</v>
      </c>
      <c r="E120" s="7"/>
      <c r="F120" s="8">
        <v>1</v>
      </c>
      <c r="G120" s="8"/>
      <c r="H120" s="9"/>
      <c r="I120" s="9">
        <v>2000</v>
      </c>
      <c r="J120" s="9">
        <f t="shared" ref="J120:J127" si="34">((F120*D120)+(G120*E120))*$C$116*$G$116</f>
        <v>9000</v>
      </c>
      <c r="K120" s="9">
        <f t="shared" ref="K120:K127" si="35">H120+I120</f>
        <v>2000</v>
      </c>
    </row>
    <row r="121" spans="1:11">
      <c r="A121" s="17">
        <v>1403113</v>
      </c>
      <c r="B121" s="6" t="s">
        <v>5</v>
      </c>
      <c r="C121" s="7">
        <v>3</v>
      </c>
      <c r="D121" s="7">
        <v>3</v>
      </c>
      <c r="E121" s="7"/>
      <c r="F121" s="8">
        <v>1</v>
      </c>
      <c r="G121" s="8"/>
      <c r="H121" s="9"/>
      <c r="I121" s="9"/>
      <c r="J121" s="9">
        <f t="shared" si="34"/>
        <v>27000</v>
      </c>
      <c r="K121" s="9">
        <f t="shared" si="35"/>
        <v>0</v>
      </c>
    </row>
    <row r="122" spans="1:11">
      <c r="A122" s="17">
        <v>1420111</v>
      </c>
      <c r="B122" s="6" t="s">
        <v>6</v>
      </c>
      <c r="C122" s="7">
        <v>3</v>
      </c>
      <c r="D122" s="7">
        <v>3</v>
      </c>
      <c r="E122" s="7"/>
      <c r="F122" s="8">
        <v>1</v>
      </c>
      <c r="G122" s="8"/>
      <c r="H122" s="9"/>
      <c r="I122" s="9"/>
      <c r="J122" s="9">
        <f t="shared" si="34"/>
        <v>27000</v>
      </c>
      <c r="K122" s="9">
        <f t="shared" si="35"/>
        <v>0</v>
      </c>
    </row>
    <row r="123" spans="1:11">
      <c r="A123" s="17">
        <v>1420113</v>
      </c>
      <c r="B123" s="6" t="s">
        <v>7</v>
      </c>
      <c r="C123" s="7">
        <v>1</v>
      </c>
      <c r="D123" s="7"/>
      <c r="E123" s="7">
        <v>3</v>
      </c>
      <c r="F123" s="8"/>
      <c r="G123" s="8">
        <v>2</v>
      </c>
      <c r="H123" s="9">
        <v>5000</v>
      </c>
      <c r="I123" s="9"/>
      <c r="J123" s="9">
        <f t="shared" si="34"/>
        <v>54000</v>
      </c>
      <c r="K123" s="9">
        <f t="shared" si="35"/>
        <v>5000</v>
      </c>
    </row>
    <row r="124" spans="1:11">
      <c r="A124" s="17">
        <v>1424111</v>
      </c>
      <c r="B124" s="6" t="s">
        <v>2</v>
      </c>
      <c r="C124" s="7">
        <v>3</v>
      </c>
      <c r="D124" s="7">
        <v>3</v>
      </c>
      <c r="E124" s="7"/>
      <c r="F124" s="8">
        <v>1</v>
      </c>
      <c r="G124" s="8"/>
      <c r="H124" s="9"/>
      <c r="I124" s="9"/>
      <c r="J124" s="9">
        <f t="shared" si="34"/>
        <v>27000</v>
      </c>
      <c r="K124" s="9">
        <f t="shared" si="35"/>
        <v>0</v>
      </c>
    </row>
    <row r="125" spans="1:11">
      <c r="A125" s="17">
        <v>1424112</v>
      </c>
      <c r="B125" s="6" t="s">
        <v>3</v>
      </c>
      <c r="C125" s="7">
        <v>1</v>
      </c>
      <c r="D125" s="7"/>
      <c r="E125" s="7">
        <v>3</v>
      </c>
      <c r="F125" s="8"/>
      <c r="G125" s="8">
        <v>2</v>
      </c>
      <c r="H125" s="9">
        <v>5000</v>
      </c>
      <c r="I125" s="9"/>
      <c r="J125" s="9">
        <f t="shared" si="34"/>
        <v>54000</v>
      </c>
      <c r="K125" s="9">
        <f t="shared" si="35"/>
        <v>5000</v>
      </c>
    </row>
    <row r="126" spans="1:11">
      <c r="A126" s="17">
        <v>1999021</v>
      </c>
      <c r="B126" s="6" t="s">
        <v>8</v>
      </c>
      <c r="C126" s="7">
        <v>3</v>
      </c>
      <c r="D126" s="7">
        <v>3</v>
      </c>
      <c r="E126" s="7"/>
      <c r="F126" s="8">
        <v>1</v>
      </c>
      <c r="G126" s="8"/>
      <c r="H126" s="9"/>
      <c r="I126" s="9">
        <v>1000</v>
      </c>
      <c r="J126" s="9">
        <f t="shared" si="34"/>
        <v>27000</v>
      </c>
      <c r="K126" s="9">
        <f t="shared" si="35"/>
        <v>1000</v>
      </c>
    </row>
    <row r="127" spans="1:11">
      <c r="A127" s="17">
        <v>2198111</v>
      </c>
      <c r="B127" s="6" t="s">
        <v>4</v>
      </c>
      <c r="C127" s="7">
        <v>2</v>
      </c>
      <c r="D127" s="7">
        <v>2</v>
      </c>
      <c r="E127" s="7"/>
      <c r="F127" s="8">
        <v>1</v>
      </c>
      <c r="G127" s="8"/>
      <c r="H127" s="9"/>
      <c r="I127" s="9">
        <v>2500</v>
      </c>
      <c r="J127" s="9">
        <f t="shared" si="34"/>
        <v>18000</v>
      </c>
      <c r="K127" s="9">
        <f t="shared" si="35"/>
        <v>2500</v>
      </c>
    </row>
    <row r="128" spans="1:11">
      <c r="A128" s="11"/>
      <c r="B128" s="12" t="s">
        <v>26</v>
      </c>
      <c r="C128" s="11">
        <f>SUM(C119:C127)</f>
        <v>20</v>
      </c>
      <c r="D128" s="11">
        <f t="shared" ref="D128:K128" si="36">SUM(D119:D127)</f>
        <v>18</v>
      </c>
      <c r="E128" s="11">
        <f t="shared" si="36"/>
        <v>6</v>
      </c>
      <c r="F128" s="11">
        <f t="shared" si="36"/>
        <v>7</v>
      </c>
      <c r="G128" s="11">
        <f t="shared" si="36"/>
        <v>4</v>
      </c>
      <c r="H128" s="13">
        <f t="shared" si="36"/>
        <v>10000</v>
      </c>
      <c r="I128" s="13">
        <f t="shared" si="36"/>
        <v>7500</v>
      </c>
      <c r="J128" s="13">
        <f t="shared" si="36"/>
        <v>270000</v>
      </c>
      <c r="K128" s="13">
        <f t="shared" si="36"/>
        <v>17500</v>
      </c>
    </row>
    <row r="129" spans="1:11">
      <c r="B129" s="3" t="s">
        <v>29</v>
      </c>
      <c r="C129" s="4">
        <f>J128+K128</f>
        <v>287500</v>
      </c>
      <c r="D129" s="5" t="s">
        <v>23</v>
      </c>
      <c r="E129" s="74" t="s">
        <v>30</v>
      </c>
      <c r="F129" s="74"/>
      <c r="G129" s="74"/>
      <c r="H129" s="4">
        <f>C129/$J$116</f>
        <v>11500</v>
      </c>
      <c r="I129" s="5" t="s">
        <v>23</v>
      </c>
    </row>
    <row r="131" spans="1:11">
      <c r="A131" s="1" t="s">
        <v>39</v>
      </c>
      <c r="B131" s="1" t="s">
        <v>34</v>
      </c>
      <c r="C131" s="2" t="s">
        <v>31</v>
      </c>
      <c r="D131" s="15">
        <v>5</v>
      </c>
      <c r="E131" s="71" t="s">
        <v>32</v>
      </c>
      <c r="F131" s="71"/>
      <c r="G131" s="15">
        <v>1</v>
      </c>
      <c r="H131" s="1" t="s">
        <v>33</v>
      </c>
      <c r="I131" s="15">
        <v>2560</v>
      </c>
    </row>
    <row r="132" spans="1:11">
      <c r="B132" s="1" t="s">
        <v>22</v>
      </c>
      <c r="C132" s="16">
        <v>600</v>
      </c>
      <c r="D132" s="1" t="s">
        <v>23</v>
      </c>
      <c r="E132" s="71" t="s">
        <v>24</v>
      </c>
      <c r="F132" s="71"/>
      <c r="G132" s="16">
        <v>15</v>
      </c>
      <c r="H132" s="1" t="s">
        <v>25</v>
      </c>
      <c r="I132" s="1" t="s">
        <v>27</v>
      </c>
      <c r="J132" s="16">
        <v>25</v>
      </c>
      <c r="K132" s="1" t="s">
        <v>28</v>
      </c>
    </row>
    <row r="133" spans="1:11">
      <c r="A133" s="72" t="s">
        <v>9</v>
      </c>
      <c r="B133" s="72" t="s">
        <v>10</v>
      </c>
      <c r="C133" s="72" t="s">
        <v>11</v>
      </c>
      <c r="D133" s="72" t="s">
        <v>17</v>
      </c>
      <c r="E133" s="72"/>
      <c r="F133" s="72" t="s">
        <v>12</v>
      </c>
      <c r="G133" s="72"/>
      <c r="H133" s="72" t="s">
        <v>20</v>
      </c>
      <c r="I133" s="72"/>
      <c r="J133" s="73" t="s">
        <v>19</v>
      </c>
      <c r="K133" s="73" t="s">
        <v>21</v>
      </c>
    </row>
    <row r="134" spans="1:11">
      <c r="A134" s="72"/>
      <c r="B134" s="72"/>
      <c r="C134" s="72"/>
      <c r="D134" s="10" t="s">
        <v>13</v>
      </c>
      <c r="E134" s="10" t="s">
        <v>18</v>
      </c>
      <c r="F134" s="10" t="s">
        <v>13</v>
      </c>
      <c r="G134" s="10" t="s">
        <v>14</v>
      </c>
      <c r="H134" s="10" t="s">
        <v>15</v>
      </c>
      <c r="I134" s="10" t="s">
        <v>16</v>
      </c>
      <c r="J134" s="73"/>
      <c r="K134" s="73"/>
    </row>
    <row r="135" spans="1:11">
      <c r="A135" s="6" t="s">
        <v>41</v>
      </c>
      <c r="B135" s="6" t="s">
        <v>0</v>
      </c>
      <c r="C135" s="7">
        <v>3</v>
      </c>
      <c r="D135" s="7">
        <v>3</v>
      </c>
      <c r="E135" s="7"/>
      <c r="F135" s="8">
        <v>1</v>
      </c>
      <c r="G135" s="8"/>
      <c r="H135" s="9"/>
      <c r="I135" s="9">
        <v>2000</v>
      </c>
      <c r="J135" s="9">
        <f>((F135*D135)+(G135*E135))*$C$132*$G$132</f>
        <v>27000</v>
      </c>
      <c r="K135" s="9">
        <f>H135+I135</f>
        <v>2000</v>
      </c>
    </row>
    <row r="136" spans="1:11">
      <c r="A136" s="17">
        <v>1371111</v>
      </c>
      <c r="B136" s="6" t="s">
        <v>1</v>
      </c>
      <c r="C136" s="7">
        <v>1</v>
      </c>
      <c r="D136" s="7">
        <v>1</v>
      </c>
      <c r="E136" s="7"/>
      <c r="F136" s="8">
        <v>1</v>
      </c>
      <c r="G136" s="8"/>
      <c r="H136" s="9"/>
      <c r="I136" s="9">
        <v>2000</v>
      </c>
      <c r="J136" s="9">
        <f t="shared" ref="J136:J143" si="37">((F136*D136)+(G136*E136))*$C$132*$G$132</f>
        <v>9000</v>
      </c>
      <c r="K136" s="9">
        <f t="shared" ref="K136:K143" si="38">H136+I136</f>
        <v>2000</v>
      </c>
    </row>
    <row r="137" spans="1:11">
      <c r="A137" s="17">
        <v>1403113</v>
      </c>
      <c r="B137" s="6" t="s">
        <v>5</v>
      </c>
      <c r="C137" s="7">
        <v>3</v>
      </c>
      <c r="D137" s="7">
        <v>3</v>
      </c>
      <c r="E137" s="7"/>
      <c r="F137" s="8">
        <v>1</v>
      </c>
      <c r="G137" s="8"/>
      <c r="H137" s="9"/>
      <c r="I137" s="9"/>
      <c r="J137" s="9">
        <f t="shared" si="37"/>
        <v>27000</v>
      </c>
      <c r="K137" s="9">
        <f t="shared" si="38"/>
        <v>0</v>
      </c>
    </row>
    <row r="138" spans="1:11">
      <c r="A138" s="17">
        <v>1420111</v>
      </c>
      <c r="B138" s="6" t="s">
        <v>6</v>
      </c>
      <c r="C138" s="7">
        <v>3</v>
      </c>
      <c r="D138" s="7">
        <v>3</v>
      </c>
      <c r="E138" s="7"/>
      <c r="F138" s="8">
        <v>1</v>
      </c>
      <c r="G138" s="8"/>
      <c r="H138" s="9"/>
      <c r="I138" s="9"/>
      <c r="J138" s="9">
        <f t="shared" si="37"/>
        <v>27000</v>
      </c>
      <c r="K138" s="9">
        <f t="shared" si="38"/>
        <v>0</v>
      </c>
    </row>
    <row r="139" spans="1:11">
      <c r="A139" s="17">
        <v>1420113</v>
      </c>
      <c r="B139" s="6" t="s">
        <v>7</v>
      </c>
      <c r="C139" s="7">
        <v>1</v>
      </c>
      <c r="D139" s="7"/>
      <c r="E139" s="7">
        <v>3</v>
      </c>
      <c r="F139" s="8"/>
      <c r="G139" s="8">
        <v>2</v>
      </c>
      <c r="H139" s="9">
        <v>5000</v>
      </c>
      <c r="I139" s="9"/>
      <c r="J139" s="9">
        <f t="shared" si="37"/>
        <v>54000</v>
      </c>
      <c r="K139" s="9">
        <f t="shared" si="38"/>
        <v>5000</v>
      </c>
    </row>
    <row r="140" spans="1:11">
      <c r="A140" s="17">
        <v>1424111</v>
      </c>
      <c r="B140" s="6" t="s">
        <v>2</v>
      </c>
      <c r="C140" s="7">
        <v>3</v>
      </c>
      <c r="D140" s="7">
        <v>3</v>
      </c>
      <c r="E140" s="7"/>
      <c r="F140" s="8">
        <v>1</v>
      </c>
      <c r="G140" s="8"/>
      <c r="H140" s="9"/>
      <c r="I140" s="9"/>
      <c r="J140" s="9">
        <f t="shared" si="37"/>
        <v>27000</v>
      </c>
      <c r="K140" s="9">
        <f t="shared" si="38"/>
        <v>0</v>
      </c>
    </row>
    <row r="141" spans="1:11">
      <c r="A141" s="17">
        <v>1424112</v>
      </c>
      <c r="B141" s="6" t="s">
        <v>3</v>
      </c>
      <c r="C141" s="7">
        <v>1</v>
      </c>
      <c r="D141" s="7"/>
      <c r="E141" s="7">
        <v>3</v>
      </c>
      <c r="F141" s="8"/>
      <c r="G141" s="8">
        <v>2</v>
      </c>
      <c r="H141" s="9">
        <v>5000</v>
      </c>
      <c r="I141" s="9"/>
      <c r="J141" s="9">
        <f t="shared" si="37"/>
        <v>54000</v>
      </c>
      <c r="K141" s="9">
        <f t="shared" si="38"/>
        <v>5000</v>
      </c>
    </row>
    <row r="142" spans="1:11">
      <c r="A142" s="17">
        <v>1999021</v>
      </c>
      <c r="B142" s="6" t="s">
        <v>8</v>
      </c>
      <c r="C142" s="7">
        <v>3</v>
      </c>
      <c r="D142" s="7">
        <v>3</v>
      </c>
      <c r="E142" s="7"/>
      <c r="F142" s="8">
        <v>1</v>
      </c>
      <c r="G142" s="8"/>
      <c r="H142" s="9"/>
      <c r="I142" s="9">
        <v>1000</v>
      </c>
      <c r="J142" s="9">
        <f t="shared" si="37"/>
        <v>27000</v>
      </c>
      <c r="K142" s="9">
        <f t="shared" si="38"/>
        <v>1000</v>
      </c>
    </row>
    <row r="143" spans="1:11">
      <c r="A143" s="17">
        <v>2198111</v>
      </c>
      <c r="B143" s="6" t="s">
        <v>4</v>
      </c>
      <c r="C143" s="7">
        <v>2</v>
      </c>
      <c r="D143" s="7">
        <v>2</v>
      </c>
      <c r="E143" s="7"/>
      <c r="F143" s="8">
        <v>1</v>
      </c>
      <c r="G143" s="8"/>
      <c r="H143" s="9"/>
      <c r="I143" s="9">
        <v>2500</v>
      </c>
      <c r="J143" s="9">
        <f t="shared" si="37"/>
        <v>18000</v>
      </c>
      <c r="K143" s="9">
        <f t="shared" si="38"/>
        <v>2500</v>
      </c>
    </row>
    <row r="144" spans="1:11">
      <c r="A144" s="11"/>
      <c r="B144" s="12" t="s">
        <v>26</v>
      </c>
      <c r="C144" s="11">
        <f>SUM(C135:C143)</f>
        <v>20</v>
      </c>
      <c r="D144" s="11">
        <f t="shared" ref="D144:K144" si="39">SUM(D135:D143)</f>
        <v>18</v>
      </c>
      <c r="E144" s="11">
        <f t="shared" si="39"/>
        <v>6</v>
      </c>
      <c r="F144" s="11">
        <f t="shared" si="39"/>
        <v>7</v>
      </c>
      <c r="G144" s="11">
        <f t="shared" si="39"/>
        <v>4</v>
      </c>
      <c r="H144" s="13">
        <f t="shared" si="39"/>
        <v>10000</v>
      </c>
      <c r="I144" s="13">
        <f t="shared" si="39"/>
        <v>7500</v>
      </c>
      <c r="J144" s="13">
        <f t="shared" si="39"/>
        <v>270000</v>
      </c>
      <c r="K144" s="13">
        <f t="shared" si="39"/>
        <v>17500</v>
      </c>
    </row>
    <row r="145" spans="1:11">
      <c r="B145" s="3" t="s">
        <v>29</v>
      </c>
      <c r="C145" s="4">
        <f>J144+K144</f>
        <v>287500</v>
      </c>
      <c r="D145" s="5" t="s">
        <v>23</v>
      </c>
      <c r="E145" s="74" t="s">
        <v>30</v>
      </c>
      <c r="F145" s="74"/>
      <c r="G145" s="74"/>
      <c r="H145" s="4">
        <f>C145/$J$132</f>
        <v>11500</v>
      </c>
      <c r="I145" s="5" t="s">
        <v>23</v>
      </c>
    </row>
    <row r="147" spans="1:11">
      <c r="A147" s="1" t="s">
        <v>39</v>
      </c>
      <c r="B147" s="1" t="s">
        <v>34</v>
      </c>
      <c r="C147" s="2" t="s">
        <v>31</v>
      </c>
      <c r="D147" s="15">
        <v>5</v>
      </c>
      <c r="E147" s="71" t="s">
        <v>32</v>
      </c>
      <c r="F147" s="71"/>
      <c r="G147" s="15">
        <v>2</v>
      </c>
      <c r="H147" s="1" t="s">
        <v>33</v>
      </c>
      <c r="I147" s="15">
        <v>2560</v>
      </c>
    </row>
    <row r="148" spans="1:11">
      <c r="B148" s="1" t="s">
        <v>22</v>
      </c>
      <c r="C148" s="16">
        <v>600</v>
      </c>
      <c r="D148" s="1" t="s">
        <v>23</v>
      </c>
      <c r="E148" s="71" t="s">
        <v>24</v>
      </c>
      <c r="F148" s="71"/>
      <c r="G148" s="16">
        <v>15</v>
      </c>
      <c r="H148" s="1" t="s">
        <v>25</v>
      </c>
      <c r="I148" s="1" t="s">
        <v>27</v>
      </c>
      <c r="J148" s="16">
        <v>25</v>
      </c>
      <c r="K148" s="1" t="s">
        <v>28</v>
      </c>
    </row>
    <row r="149" spans="1:11">
      <c r="A149" s="72" t="s">
        <v>9</v>
      </c>
      <c r="B149" s="72" t="s">
        <v>10</v>
      </c>
      <c r="C149" s="72" t="s">
        <v>11</v>
      </c>
      <c r="D149" s="72" t="s">
        <v>17</v>
      </c>
      <c r="E149" s="72"/>
      <c r="F149" s="72" t="s">
        <v>12</v>
      </c>
      <c r="G149" s="72"/>
      <c r="H149" s="72" t="s">
        <v>20</v>
      </c>
      <c r="I149" s="72"/>
      <c r="J149" s="73" t="s">
        <v>19</v>
      </c>
      <c r="K149" s="73" t="s">
        <v>21</v>
      </c>
    </row>
    <row r="150" spans="1:11">
      <c r="A150" s="72"/>
      <c r="B150" s="72"/>
      <c r="C150" s="72"/>
      <c r="D150" s="10" t="s">
        <v>13</v>
      </c>
      <c r="E150" s="10" t="s">
        <v>18</v>
      </c>
      <c r="F150" s="10" t="s">
        <v>13</v>
      </c>
      <c r="G150" s="10" t="s">
        <v>14</v>
      </c>
      <c r="H150" s="10" t="s">
        <v>15</v>
      </c>
      <c r="I150" s="10" t="s">
        <v>16</v>
      </c>
      <c r="J150" s="73"/>
      <c r="K150" s="73"/>
    </row>
    <row r="151" spans="1:11">
      <c r="A151" s="6" t="s">
        <v>41</v>
      </c>
      <c r="B151" s="6" t="s">
        <v>0</v>
      </c>
      <c r="C151" s="7">
        <v>3</v>
      </c>
      <c r="D151" s="7">
        <v>3</v>
      </c>
      <c r="E151" s="7"/>
      <c r="F151" s="8">
        <v>1</v>
      </c>
      <c r="G151" s="8"/>
      <c r="H151" s="9"/>
      <c r="I151" s="9">
        <v>2000</v>
      </c>
      <c r="J151" s="9">
        <f>((F151*D151)+(G151*E151))*$C$148*$G$148</f>
        <v>27000</v>
      </c>
      <c r="K151" s="9">
        <f>H151+I151</f>
        <v>2000</v>
      </c>
    </row>
    <row r="152" spans="1:11">
      <c r="A152" s="17">
        <v>1371111</v>
      </c>
      <c r="B152" s="6" t="s">
        <v>1</v>
      </c>
      <c r="C152" s="7">
        <v>1</v>
      </c>
      <c r="D152" s="7">
        <v>1</v>
      </c>
      <c r="E152" s="7"/>
      <c r="F152" s="8">
        <v>1</v>
      </c>
      <c r="G152" s="8"/>
      <c r="H152" s="9"/>
      <c r="I152" s="9">
        <v>2000</v>
      </c>
      <c r="J152" s="9">
        <f t="shared" ref="J152:J159" si="40">((F152*D152)+(G152*E152))*$C$148*$G$148</f>
        <v>9000</v>
      </c>
      <c r="K152" s="9">
        <f t="shared" ref="K152:K159" si="41">H152+I152</f>
        <v>2000</v>
      </c>
    </row>
    <row r="153" spans="1:11">
      <c r="A153" s="17">
        <v>1403113</v>
      </c>
      <c r="B153" s="6" t="s">
        <v>5</v>
      </c>
      <c r="C153" s="7">
        <v>3</v>
      </c>
      <c r="D153" s="7">
        <v>3</v>
      </c>
      <c r="E153" s="7"/>
      <c r="F153" s="8">
        <v>1</v>
      </c>
      <c r="G153" s="8"/>
      <c r="H153" s="9"/>
      <c r="I153" s="9"/>
      <c r="J153" s="9">
        <f t="shared" si="40"/>
        <v>27000</v>
      </c>
      <c r="K153" s="9">
        <f t="shared" si="41"/>
        <v>0</v>
      </c>
    </row>
    <row r="154" spans="1:11">
      <c r="A154" s="17">
        <v>1420111</v>
      </c>
      <c r="B154" s="6" t="s">
        <v>6</v>
      </c>
      <c r="C154" s="7">
        <v>3</v>
      </c>
      <c r="D154" s="7">
        <v>3</v>
      </c>
      <c r="E154" s="7"/>
      <c r="F154" s="8">
        <v>1</v>
      </c>
      <c r="G154" s="8"/>
      <c r="H154" s="9"/>
      <c r="I154" s="9"/>
      <c r="J154" s="9">
        <f t="shared" si="40"/>
        <v>27000</v>
      </c>
      <c r="K154" s="9">
        <f t="shared" si="41"/>
        <v>0</v>
      </c>
    </row>
    <row r="155" spans="1:11">
      <c r="A155" s="17">
        <v>1420113</v>
      </c>
      <c r="B155" s="6" t="s">
        <v>7</v>
      </c>
      <c r="C155" s="7">
        <v>1</v>
      </c>
      <c r="D155" s="7"/>
      <c r="E155" s="7">
        <v>3</v>
      </c>
      <c r="F155" s="8"/>
      <c r="G155" s="8">
        <v>2</v>
      </c>
      <c r="H155" s="9">
        <v>5000</v>
      </c>
      <c r="I155" s="9"/>
      <c r="J155" s="9">
        <f t="shared" si="40"/>
        <v>54000</v>
      </c>
      <c r="K155" s="9">
        <f t="shared" si="41"/>
        <v>5000</v>
      </c>
    </row>
    <row r="156" spans="1:11">
      <c r="A156" s="17">
        <v>1424111</v>
      </c>
      <c r="B156" s="6" t="s">
        <v>2</v>
      </c>
      <c r="C156" s="7">
        <v>3</v>
      </c>
      <c r="D156" s="7">
        <v>3</v>
      </c>
      <c r="E156" s="7"/>
      <c r="F156" s="8">
        <v>1</v>
      </c>
      <c r="G156" s="8"/>
      <c r="H156" s="9"/>
      <c r="I156" s="9"/>
      <c r="J156" s="9">
        <f t="shared" si="40"/>
        <v>27000</v>
      </c>
      <c r="K156" s="9">
        <f t="shared" si="41"/>
        <v>0</v>
      </c>
    </row>
    <row r="157" spans="1:11">
      <c r="A157" s="17">
        <v>1424112</v>
      </c>
      <c r="B157" s="6" t="s">
        <v>3</v>
      </c>
      <c r="C157" s="7">
        <v>1</v>
      </c>
      <c r="D157" s="7"/>
      <c r="E157" s="7">
        <v>3</v>
      </c>
      <c r="F157" s="8"/>
      <c r="G157" s="8">
        <v>2</v>
      </c>
      <c r="H157" s="9">
        <v>5000</v>
      </c>
      <c r="I157" s="9"/>
      <c r="J157" s="9">
        <f t="shared" si="40"/>
        <v>54000</v>
      </c>
      <c r="K157" s="9">
        <f t="shared" si="41"/>
        <v>5000</v>
      </c>
    </row>
    <row r="158" spans="1:11">
      <c r="A158" s="17">
        <v>1999021</v>
      </c>
      <c r="B158" s="6" t="s">
        <v>8</v>
      </c>
      <c r="C158" s="7">
        <v>3</v>
      </c>
      <c r="D158" s="7">
        <v>3</v>
      </c>
      <c r="E158" s="7"/>
      <c r="F158" s="8">
        <v>1</v>
      </c>
      <c r="G158" s="8"/>
      <c r="H158" s="9"/>
      <c r="I158" s="9">
        <v>1000</v>
      </c>
      <c r="J158" s="9">
        <f t="shared" si="40"/>
        <v>27000</v>
      </c>
      <c r="K158" s="9">
        <f t="shared" si="41"/>
        <v>1000</v>
      </c>
    </row>
    <row r="159" spans="1:11">
      <c r="A159" s="17">
        <v>2198111</v>
      </c>
      <c r="B159" s="6" t="s">
        <v>4</v>
      </c>
      <c r="C159" s="7">
        <v>2</v>
      </c>
      <c r="D159" s="7">
        <v>2</v>
      </c>
      <c r="E159" s="7"/>
      <c r="F159" s="8">
        <v>1</v>
      </c>
      <c r="G159" s="8"/>
      <c r="H159" s="9"/>
      <c r="I159" s="9">
        <v>2500</v>
      </c>
      <c r="J159" s="9">
        <f t="shared" si="40"/>
        <v>18000</v>
      </c>
      <c r="K159" s="9">
        <f t="shared" si="41"/>
        <v>2500</v>
      </c>
    </row>
    <row r="160" spans="1:11">
      <c r="A160" s="11"/>
      <c r="B160" s="12" t="s">
        <v>26</v>
      </c>
      <c r="C160" s="11">
        <f>SUM(C151:C159)</f>
        <v>20</v>
      </c>
      <c r="D160" s="11">
        <f t="shared" ref="D160:K160" si="42">SUM(D151:D159)</f>
        <v>18</v>
      </c>
      <c r="E160" s="11">
        <f t="shared" si="42"/>
        <v>6</v>
      </c>
      <c r="F160" s="11">
        <f t="shared" si="42"/>
        <v>7</v>
      </c>
      <c r="G160" s="11">
        <f t="shared" si="42"/>
        <v>4</v>
      </c>
      <c r="H160" s="13">
        <f t="shared" si="42"/>
        <v>10000</v>
      </c>
      <c r="I160" s="13">
        <f t="shared" si="42"/>
        <v>7500</v>
      </c>
      <c r="J160" s="13">
        <f t="shared" si="42"/>
        <v>270000</v>
      </c>
      <c r="K160" s="13">
        <f t="shared" si="42"/>
        <v>17500</v>
      </c>
    </row>
    <row r="161" spans="2:9">
      <c r="B161" s="3" t="s">
        <v>29</v>
      </c>
      <c r="C161" s="4">
        <f>J160+K160</f>
        <v>287500</v>
      </c>
      <c r="D161" s="5" t="s">
        <v>23</v>
      </c>
      <c r="E161" s="74" t="s">
        <v>30</v>
      </c>
      <c r="F161" s="74"/>
      <c r="G161" s="74"/>
      <c r="H161" s="4">
        <f>C161/$J$148</f>
        <v>11500</v>
      </c>
      <c r="I161" s="5" t="s">
        <v>23</v>
      </c>
    </row>
  </sheetData>
  <mergeCells count="113">
    <mergeCell ref="H149:I149"/>
    <mergeCell ref="J149:J150"/>
    <mergeCell ref="K149:K150"/>
    <mergeCell ref="E161:G161"/>
    <mergeCell ref="E148:F148"/>
    <mergeCell ref="A149:A150"/>
    <mergeCell ref="B149:B150"/>
    <mergeCell ref="C149:C150"/>
    <mergeCell ref="D149:E149"/>
    <mergeCell ref="F149:G149"/>
    <mergeCell ref="H133:I133"/>
    <mergeCell ref="J133:J134"/>
    <mergeCell ref="K133:K134"/>
    <mergeCell ref="E145:G145"/>
    <mergeCell ref="E147:F147"/>
    <mergeCell ref="E132:F132"/>
    <mergeCell ref="A133:A134"/>
    <mergeCell ref="B133:B134"/>
    <mergeCell ref="C133:C134"/>
    <mergeCell ref="D133:E133"/>
    <mergeCell ref="F133:G133"/>
    <mergeCell ref="H117:I117"/>
    <mergeCell ref="J117:J118"/>
    <mergeCell ref="K117:K118"/>
    <mergeCell ref="E129:G129"/>
    <mergeCell ref="E131:F131"/>
    <mergeCell ref="E116:F116"/>
    <mergeCell ref="A117:A118"/>
    <mergeCell ref="B117:B118"/>
    <mergeCell ref="C117:C118"/>
    <mergeCell ref="D117:E117"/>
    <mergeCell ref="F117:G117"/>
    <mergeCell ref="H101:I101"/>
    <mergeCell ref="J101:J102"/>
    <mergeCell ref="K101:K102"/>
    <mergeCell ref="E113:G113"/>
    <mergeCell ref="E115:F115"/>
    <mergeCell ref="E100:F100"/>
    <mergeCell ref="A101:A102"/>
    <mergeCell ref="B101:B102"/>
    <mergeCell ref="C101:C102"/>
    <mergeCell ref="D101:E101"/>
    <mergeCell ref="F101:G101"/>
    <mergeCell ref="H85:I85"/>
    <mergeCell ref="J85:J86"/>
    <mergeCell ref="K85:K86"/>
    <mergeCell ref="E97:G97"/>
    <mergeCell ref="E99:F99"/>
    <mergeCell ref="E84:F84"/>
    <mergeCell ref="A85:A86"/>
    <mergeCell ref="B85:B86"/>
    <mergeCell ref="C85:C86"/>
    <mergeCell ref="D85:E85"/>
    <mergeCell ref="F85:G85"/>
    <mergeCell ref="H69:I69"/>
    <mergeCell ref="J69:J70"/>
    <mergeCell ref="K69:K70"/>
    <mergeCell ref="E81:G81"/>
    <mergeCell ref="E83:F83"/>
    <mergeCell ref="E68:F68"/>
    <mergeCell ref="A69:A70"/>
    <mergeCell ref="B69:B70"/>
    <mergeCell ref="C69:C70"/>
    <mergeCell ref="D69:E69"/>
    <mergeCell ref="F69:G69"/>
    <mergeCell ref="H53:I53"/>
    <mergeCell ref="J53:J54"/>
    <mergeCell ref="K53:K54"/>
    <mergeCell ref="E65:G65"/>
    <mergeCell ref="E67:F67"/>
    <mergeCell ref="A53:A54"/>
    <mergeCell ref="B53:B54"/>
    <mergeCell ref="C53:C54"/>
    <mergeCell ref="D53:E53"/>
    <mergeCell ref="F53:G53"/>
    <mergeCell ref="J37:J38"/>
    <mergeCell ref="K37:K38"/>
    <mergeCell ref="E49:G49"/>
    <mergeCell ref="E51:F51"/>
    <mergeCell ref="E52:F52"/>
    <mergeCell ref="H5:I5"/>
    <mergeCell ref="E35:F35"/>
    <mergeCell ref="E36:F36"/>
    <mergeCell ref="A37:A38"/>
    <mergeCell ref="B37:B38"/>
    <mergeCell ref="C37:C38"/>
    <mergeCell ref="D37:E37"/>
    <mergeCell ref="F37:G37"/>
    <mergeCell ref="H37:I37"/>
    <mergeCell ref="J21:J22"/>
    <mergeCell ref="K21:K22"/>
    <mergeCell ref="E33:G33"/>
    <mergeCell ref="A1:K1"/>
    <mergeCell ref="B2:E2"/>
    <mergeCell ref="G2:K2"/>
    <mergeCell ref="E19:F19"/>
    <mergeCell ref="E20:F20"/>
    <mergeCell ref="A21:A22"/>
    <mergeCell ref="B21:B22"/>
    <mergeCell ref="C21:C22"/>
    <mergeCell ref="D21:E21"/>
    <mergeCell ref="F21:G21"/>
    <mergeCell ref="K5:K6"/>
    <mergeCell ref="J5:J6"/>
    <mergeCell ref="E4:F4"/>
    <mergeCell ref="E3:F3"/>
    <mergeCell ref="E17:G17"/>
    <mergeCell ref="A5:A6"/>
    <mergeCell ref="B5:B6"/>
    <mergeCell ref="C5:C6"/>
    <mergeCell ref="D5:E5"/>
    <mergeCell ref="F5:G5"/>
    <mergeCell ref="H21:I21"/>
  </mergeCells>
  <dataValidations count="4">
    <dataValidation type="list" allowBlank="1" showInputMessage="1" showErrorMessage="1" error="กรุณาเลือกชั้นปี" promptTitle="เลือกชั้นปี" sqref="D3 D19 D35 D51 D67 D83 D99 D115 D131 D147">
      <formula1>$S$5:$S$9</formula1>
    </dataValidation>
    <dataValidation type="list" allowBlank="1" showInputMessage="1" showErrorMessage="1" error="กรุณาเลือกภาคการศึกษา" sqref="G3 G19 G35 G51 G67 G83 G99 G115 G131 G147">
      <formula1>$S$10:$S$12</formula1>
    </dataValidation>
    <dataValidation type="list" allowBlank="1" showInputMessage="1" showErrorMessage="1" error="กรุณาเลือกปีการศึกษาของนิสิต" sqref="I3 I19 I35 I51 I67 I83 I99 I115 I131 I147">
      <formula1>$T$5:$T$14</formula1>
    </dataValidation>
    <dataValidation type="list" allowBlank="1" showInputMessage="1" showErrorMessage="1" sqref="B3 B19 B35 B51 B67 B83 B99 B115 B131 B147">
      <formula1>$S$15:$S$17</formula1>
    </dataValidation>
  </dataValidations>
  <pageMargins left="0.25" right="0.25" top="0.75" bottom="0.75" header="0.3" footer="0.3"/>
  <pageSetup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6"/>
  <sheetViews>
    <sheetView workbookViewId="0">
      <selection activeCell="I18" sqref="I18"/>
    </sheetView>
  </sheetViews>
  <sheetFormatPr defaultRowHeight="21"/>
  <cols>
    <col min="1" max="1" width="22.5" style="18" customWidth="1"/>
    <col min="2" max="2" width="17.25" style="18" customWidth="1"/>
    <col min="3" max="3" width="7.625" style="18" customWidth="1"/>
    <col min="4" max="4" width="25.375" style="18" customWidth="1"/>
    <col min="5" max="5" width="10.125" style="18" customWidth="1"/>
    <col min="6" max="6" width="14.75" style="18" customWidth="1"/>
    <col min="7" max="7" width="15.625" style="18" customWidth="1"/>
    <col min="8" max="8" width="18.25" style="18" customWidth="1"/>
    <col min="9" max="9" width="20.25" style="18" customWidth="1"/>
    <col min="10" max="10" width="21.375" style="18" customWidth="1"/>
    <col min="11" max="11" width="9" style="18"/>
    <col min="12" max="13" width="0" style="18" hidden="1" customWidth="1"/>
    <col min="14" max="16384" width="9" style="18"/>
  </cols>
  <sheetData>
    <row r="1" spans="1:13">
      <c r="A1" s="21" t="s">
        <v>59</v>
      </c>
    </row>
    <row r="2" spans="1:13">
      <c r="A2" s="21" t="s">
        <v>60</v>
      </c>
      <c r="B2" s="26">
        <f>B10+B18+B26</f>
        <v>252000</v>
      </c>
      <c r="C2" s="21" t="s">
        <v>23</v>
      </c>
      <c r="D2" s="82" t="s">
        <v>114</v>
      </c>
      <c r="E2" s="82"/>
      <c r="F2" s="53" t="s">
        <v>92</v>
      </c>
      <c r="G2" s="53">
        <f>INDEX('Divide by indirect operating'!M6:T15,MATCH('Divide by direct operating'!F2,'Divide by indirect operating'!M6:M15,0),8)</f>
        <v>3447509.0830578636</v>
      </c>
      <c r="H2" s="21" t="s">
        <v>23</v>
      </c>
    </row>
    <row r="3" spans="1:13">
      <c r="A3" s="75" t="s">
        <v>43</v>
      </c>
      <c r="B3" s="75"/>
      <c r="D3" s="81" t="s">
        <v>67</v>
      </c>
      <c r="E3" s="81"/>
      <c r="F3" s="81"/>
      <c r="G3" s="81"/>
      <c r="H3" s="81"/>
      <c r="I3" s="81"/>
    </row>
    <row r="4" spans="1:13" ht="21" customHeight="1">
      <c r="A4" s="20" t="s">
        <v>44</v>
      </c>
      <c r="B4" s="20" t="s">
        <v>45</v>
      </c>
      <c r="D4" s="77" t="s">
        <v>61</v>
      </c>
      <c r="E4" s="76" t="s">
        <v>62</v>
      </c>
      <c r="F4" s="77" t="s">
        <v>63</v>
      </c>
      <c r="G4" s="76" t="s">
        <v>64</v>
      </c>
      <c r="H4" s="78" t="s">
        <v>66</v>
      </c>
      <c r="I4" s="80" t="s">
        <v>119</v>
      </c>
      <c r="J4" s="76" t="s">
        <v>115</v>
      </c>
      <c r="L4" s="18" t="str">
        <f>'Divide by indirect operating'!M6</f>
        <v>ครุศึกษา</v>
      </c>
      <c r="M4" s="18" t="s">
        <v>49</v>
      </c>
    </row>
    <row r="5" spans="1:13">
      <c r="A5" s="19" t="s">
        <v>49</v>
      </c>
      <c r="B5" s="25">
        <v>2000</v>
      </c>
      <c r="D5" s="77"/>
      <c r="E5" s="76"/>
      <c r="F5" s="77"/>
      <c r="G5" s="76"/>
      <c r="H5" s="79"/>
      <c r="I5" s="80"/>
      <c r="J5" s="76"/>
      <c r="L5" s="18" t="str">
        <f>'Divide by indirect operating'!M7</f>
        <v>พลศึกษา</v>
      </c>
      <c r="M5" s="18" t="s">
        <v>50</v>
      </c>
    </row>
    <row r="6" spans="1:13">
      <c r="A6" s="19"/>
      <c r="B6" s="25"/>
      <c r="D6" s="28" t="s">
        <v>116</v>
      </c>
      <c r="E6" s="31">
        <v>125</v>
      </c>
      <c r="F6" s="25">
        <v>10000</v>
      </c>
      <c r="G6" s="25">
        <v>25000</v>
      </c>
      <c r="H6" s="33">
        <f>IF(D6="","",(F6+G6)/E6)</f>
        <v>280</v>
      </c>
      <c r="I6" s="33">
        <f>IF(D6="","",(($B$2*E6/$E$15)/E6)+H6)</f>
        <v>1055.3846153846152</v>
      </c>
      <c r="J6" s="43">
        <f>IF(D6="","",(($G$2*E6/$E$15)/E6))</f>
        <v>10607.720255562657</v>
      </c>
      <c r="L6" s="18" t="str">
        <f>'Divide by indirect operating'!M8</f>
        <v>พัฒนศึกษา</v>
      </c>
      <c r="M6" s="18" t="s">
        <v>51</v>
      </c>
    </row>
    <row r="7" spans="1:13">
      <c r="A7" s="19"/>
      <c r="B7" s="25"/>
      <c r="D7" s="28" t="s">
        <v>117</v>
      </c>
      <c r="E7" s="31">
        <v>100</v>
      </c>
      <c r="F7" s="25">
        <v>10000</v>
      </c>
      <c r="G7" s="25">
        <v>10000</v>
      </c>
      <c r="H7" s="33">
        <f t="shared" ref="H7:H14" si="0">IF(D7="","",(F7+G7)/E7)</f>
        <v>200</v>
      </c>
      <c r="I7" s="33">
        <f t="shared" ref="I7:I14" si="1">IF(D7="","",(($B$2*E7/$E$15)/E7)+H7)</f>
        <v>975.38461538461536</v>
      </c>
      <c r="J7" s="43">
        <f t="shared" ref="J7:J14" si="2">IF(D7="","",($G$2*E7/$E$15)/E7)</f>
        <v>10607.720255562659</v>
      </c>
      <c r="L7" s="18" t="str">
        <f>IF('Divide by indirect operating'!M9="","",'Divide by indirect operating'!M9)</f>
        <v/>
      </c>
    </row>
    <row r="8" spans="1:13">
      <c r="A8" s="19"/>
      <c r="B8" s="25"/>
      <c r="D8" s="28" t="s">
        <v>118</v>
      </c>
      <c r="E8" s="31">
        <v>100</v>
      </c>
      <c r="F8" s="25">
        <v>10000</v>
      </c>
      <c r="G8" s="25">
        <v>10000</v>
      </c>
      <c r="H8" s="33">
        <f t="shared" si="0"/>
        <v>200</v>
      </c>
      <c r="I8" s="33">
        <f t="shared" si="1"/>
        <v>975.38461538461536</v>
      </c>
      <c r="J8" s="43">
        <f t="shared" si="2"/>
        <v>10607.720255562659</v>
      </c>
      <c r="L8" s="18" t="str">
        <f>IF('Divide by indirect operating'!M10="","",'Divide by indirect operating'!M10)</f>
        <v/>
      </c>
      <c r="M8" s="18" t="s">
        <v>52</v>
      </c>
    </row>
    <row r="9" spans="1:13">
      <c r="A9" s="19"/>
      <c r="B9" s="25"/>
      <c r="D9" s="28"/>
      <c r="E9" s="31"/>
      <c r="F9" s="25"/>
      <c r="G9" s="25"/>
      <c r="H9" s="33" t="str">
        <f t="shared" si="0"/>
        <v/>
      </c>
      <c r="I9" s="33" t="str">
        <f t="shared" si="1"/>
        <v/>
      </c>
      <c r="J9" s="43" t="str">
        <f t="shared" si="2"/>
        <v/>
      </c>
      <c r="L9" s="18" t="str">
        <f>IF('Divide by indirect operating'!M11="","",'Divide by indirect operating'!M11)</f>
        <v/>
      </c>
      <c r="M9" s="18" t="s">
        <v>53</v>
      </c>
    </row>
    <row r="10" spans="1:13">
      <c r="A10" s="22" t="s">
        <v>46</v>
      </c>
      <c r="B10" s="23">
        <f>SUM(B5:B9)</f>
        <v>2000</v>
      </c>
      <c r="D10" s="28"/>
      <c r="E10" s="31"/>
      <c r="F10" s="25"/>
      <c r="G10" s="25"/>
      <c r="H10" s="33" t="str">
        <f t="shared" si="0"/>
        <v/>
      </c>
      <c r="I10" s="33" t="str">
        <f t="shared" si="1"/>
        <v/>
      </c>
      <c r="J10" s="43" t="str">
        <f t="shared" si="2"/>
        <v/>
      </c>
      <c r="L10" s="18" t="str">
        <f>IF('Divide by indirect operating'!M12="","",'Divide by indirect operating'!M12)</f>
        <v/>
      </c>
      <c r="M10" s="18" t="s">
        <v>54</v>
      </c>
    </row>
    <row r="11" spans="1:13">
      <c r="A11" s="75" t="s">
        <v>47</v>
      </c>
      <c r="B11" s="75"/>
      <c r="D11" s="28"/>
      <c r="E11" s="31"/>
      <c r="F11" s="25"/>
      <c r="G11" s="25"/>
      <c r="H11" s="33" t="str">
        <f t="shared" si="0"/>
        <v/>
      </c>
      <c r="I11" s="33" t="str">
        <f t="shared" si="1"/>
        <v/>
      </c>
      <c r="J11" s="43" t="str">
        <f t="shared" si="2"/>
        <v/>
      </c>
      <c r="L11" s="18" t="str">
        <f>IF('Divide by indirect operating'!M13="","",'Divide by indirect operating'!M13)</f>
        <v/>
      </c>
    </row>
    <row r="12" spans="1:13">
      <c r="A12" s="20" t="s">
        <v>44</v>
      </c>
      <c r="B12" s="20" t="s">
        <v>45</v>
      </c>
      <c r="D12" s="28"/>
      <c r="E12" s="31"/>
      <c r="F12" s="25"/>
      <c r="G12" s="25"/>
      <c r="H12" s="33" t="str">
        <f t="shared" si="0"/>
        <v/>
      </c>
      <c r="I12" s="33" t="str">
        <f t="shared" si="1"/>
        <v/>
      </c>
      <c r="J12" s="43" t="str">
        <f t="shared" si="2"/>
        <v/>
      </c>
      <c r="L12" s="18" t="str">
        <f>IF('Divide by indirect operating'!M14="","",'Divide by indirect operating'!M14)</f>
        <v/>
      </c>
      <c r="M12" s="18" t="s">
        <v>55</v>
      </c>
    </row>
    <row r="13" spans="1:13">
      <c r="A13" s="19" t="s">
        <v>52</v>
      </c>
      <c r="B13" s="25">
        <v>200000</v>
      </c>
      <c r="D13" s="28"/>
      <c r="E13" s="31"/>
      <c r="F13" s="25"/>
      <c r="G13" s="25"/>
      <c r="H13" s="33" t="str">
        <f t="shared" si="0"/>
        <v/>
      </c>
      <c r="I13" s="33" t="str">
        <f t="shared" si="1"/>
        <v/>
      </c>
      <c r="J13" s="43" t="str">
        <f t="shared" si="2"/>
        <v/>
      </c>
      <c r="L13" s="18" t="str">
        <f>IF('Divide by indirect operating'!M15="","",'Divide by indirect operating'!M15)</f>
        <v/>
      </c>
      <c r="M13" s="18" t="s">
        <v>56</v>
      </c>
    </row>
    <row r="14" spans="1:13">
      <c r="A14" s="19"/>
      <c r="B14" s="25"/>
      <c r="D14" s="28"/>
      <c r="E14" s="31"/>
      <c r="F14" s="25"/>
      <c r="G14" s="25"/>
      <c r="H14" s="33" t="str">
        <f t="shared" si="0"/>
        <v/>
      </c>
      <c r="I14" s="33" t="str">
        <f t="shared" si="1"/>
        <v/>
      </c>
      <c r="J14" s="43" t="str">
        <f t="shared" si="2"/>
        <v/>
      </c>
      <c r="M14" s="18" t="s">
        <v>57</v>
      </c>
    </row>
    <row r="15" spans="1:13">
      <c r="A15" s="19"/>
      <c r="B15" s="25"/>
      <c r="D15" s="27" t="s">
        <v>65</v>
      </c>
      <c r="E15" s="32">
        <f>SUM(E6:E14)</f>
        <v>325</v>
      </c>
      <c r="F15" s="29">
        <f>SUM(F6:F14)</f>
        <v>30000</v>
      </c>
      <c r="G15" s="29">
        <f>SUM(G6:G14)</f>
        <v>45000</v>
      </c>
      <c r="H15" s="30"/>
      <c r="I15" s="30"/>
      <c r="M15" s="18" t="s">
        <v>58</v>
      </c>
    </row>
    <row r="16" spans="1:13">
      <c r="A16" s="19"/>
      <c r="B16" s="25"/>
      <c r="I16" s="24"/>
      <c r="J16" s="24"/>
    </row>
    <row r="17" spans="1:10">
      <c r="A17" s="19"/>
      <c r="B17" s="25"/>
      <c r="J17" s="24"/>
    </row>
    <row r="18" spans="1:10">
      <c r="A18" s="22" t="s">
        <v>46</v>
      </c>
      <c r="B18" s="23">
        <f>SUM(B13:B17)</f>
        <v>200000</v>
      </c>
      <c r="J18" s="24"/>
    </row>
    <row r="19" spans="1:10">
      <c r="A19" s="75" t="s">
        <v>48</v>
      </c>
      <c r="B19" s="75"/>
      <c r="I19" s="24"/>
      <c r="J19" s="24"/>
    </row>
    <row r="20" spans="1:10">
      <c r="A20" s="20" t="s">
        <v>44</v>
      </c>
      <c r="B20" s="20" t="s">
        <v>45</v>
      </c>
    </row>
    <row r="21" spans="1:10">
      <c r="A21" s="19" t="s">
        <v>57</v>
      </c>
      <c r="B21" s="25">
        <v>50000</v>
      </c>
    </row>
    <row r="22" spans="1:10">
      <c r="A22" s="19"/>
      <c r="B22" s="25"/>
    </row>
    <row r="23" spans="1:10">
      <c r="A23" s="19"/>
      <c r="B23" s="25"/>
    </row>
    <row r="24" spans="1:10">
      <c r="A24" s="19"/>
      <c r="B24" s="25"/>
    </row>
    <row r="25" spans="1:10">
      <c r="A25" s="19"/>
      <c r="B25" s="25"/>
    </row>
    <row r="26" spans="1:10">
      <c r="A26" s="22" t="s">
        <v>46</v>
      </c>
      <c r="B26" s="23">
        <f>SUM(B21:B25)</f>
        <v>50000</v>
      </c>
    </row>
  </sheetData>
  <mergeCells count="12">
    <mergeCell ref="H4:H5"/>
    <mergeCell ref="I4:I5"/>
    <mergeCell ref="D3:I3"/>
    <mergeCell ref="D2:E2"/>
    <mergeCell ref="J4:J5"/>
    <mergeCell ref="A3:B3"/>
    <mergeCell ref="A11:B11"/>
    <mergeCell ref="A19:B19"/>
    <mergeCell ref="G4:G5"/>
    <mergeCell ref="D4:D5"/>
    <mergeCell ref="E4:E5"/>
    <mergeCell ref="F4:F5"/>
  </mergeCells>
  <dataValidations count="4">
    <dataValidation type="list" allowBlank="1" showInputMessage="1" showErrorMessage="1" sqref="A21:A25">
      <formula1>$M$12:$M$15</formula1>
    </dataValidation>
    <dataValidation type="list" allowBlank="1" showInputMessage="1" showErrorMessage="1" sqref="A13:A17">
      <formula1>$M$8:$M$10</formula1>
    </dataValidation>
    <dataValidation type="list" allowBlank="1" showInputMessage="1" showErrorMessage="1" sqref="A5:A9">
      <formula1>$M$4:$M$6</formula1>
    </dataValidation>
    <dataValidation type="list" allowBlank="1" showInputMessage="1" showErrorMessage="1" sqref="F2">
      <formula1>$L$4:$L$13</formula1>
    </dataValidation>
  </dataValidations>
  <pageMargins left="0.7" right="0.7" top="0.75" bottom="0.75" header="0.3" footer="0.3"/>
  <pageSetup orientation="portrait" horizontalDpi="0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'Divide by indirect operating'!$M$6:$M$15</xm:f>
          </x14:formula1>
          <xm:sqref>F2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>
  <dimension ref="A4:T16"/>
  <sheetViews>
    <sheetView workbookViewId="0">
      <selection activeCell="M9" sqref="M9"/>
    </sheetView>
  </sheetViews>
  <sheetFormatPr defaultRowHeight="21"/>
  <cols>
    <col min="1" max="1" width="15.625" style="30" bestFit="1" customWidth="1"/>
    <col min="2" max="2" width="19.125" style="30" customWidth="1"/>
    <col min="3" max="3" width="1.125" style="30" customWidth="1"/>
    <col min="4" max="4" width="17.375" style="30" bestFit="1" customWidth="1"/>
    <col min="5" max="5" width="14.125" style="30" bestFit="1" customWidth="1"/>
    <col min="6" max="6" width="0.875" style="30" customWidth="1"/>
    <col min="7" max="7" width="16.75" style="30" customWidth="1"/>
    <col min="8" max="8" width="14.125" style="30" customWidth="1"/>
    <col min="9" max="9" width="13.125" style="30" customWidth="1"/>
    <col min="10" max="10" width="14" style="30" customWidth="1"/>
    <col min="11" max="11" width="14.125" style="30" customWidth="1"/>
    <col min="12" max="12" width="1.125" style="30" customWidth="1"/>
    <col min="13" max="13" width="17.5" style="30" customWidth="1"/>
    <col min="14" max="14" width="9" style="30"/>
    <col min="15" max="15" width="11.75" style="30" customWidth="1"/>
    <col min="16" max="16" width="14.625" style="30" customWidth="1"/>
    <col min="17" max="17" width="15.875" style="30" customWidth="1"/>
    <col min="18" max="18" width="15.125" style="30" customWidth="1"/>
    <col min="19" max="19" width="16.25" style="30" customWidth="1"/>
    <col min="20" max="20" width="18" style="30" customWidth="1"/>
    <col min="21" max="16384" width="9" style="30"/>
  </cols>
  <sheetData>
    <row r="4" spans="1:20">
      <c r="A4" s="85" t="s">
        <v>76</v>
      </c>
      <c r="B4" s="85"/>
      <c r="D4" s="85" t="s">
        <v>74</v>
      </c>
      <c r="E4" s="85"/>
      <c r="G4" s="84" t="s">
        <v>80</v>
      </c>
      <c r="H4" s="84"/>
      <c r="I4" s="84"/>
      <c r="J4" s="84"/>
      <c r="K4" s="84"/>
      <c r="M4" s="84" t="s">
        <v>90</v>
      </c>
      <c r="N4" s="84" t="s">
        <v>27</v>
      </c>
      <c r="O4" s="84" t="s">
        <v>87</v>
      </c>
      <c r="P4" s="84" t="s">
        <v>88</v>
      </c>
      <c r="Q4" s="84" t="s">
        <v>110</v>
      </c>
      <c r="R4" s="87" t="s">
        <v>111</v>
      </c>
      <c r="S4" s="87" t="s">
        <v>112</v>
      </c>
      <c r="T4" s="87" t="s">
        <v>113</v>
      </c>
    </row>
    <row r="5" spans="1:20">
      <c r="A5" s="34" t="s">
        <v>68</v>
      </c>
      <c r="B5" s="34" t="s">
        <v>45</v>
      </c>
      <c r="D5" s="34" t="s">
        <v>71</v>
      </c>
      <c r="E5" s="34" t="s">
        <v>45</v>
      </c>
      <c r="G5" s="88" t="s">
        <v>68</v>
      </c>
      <c r="H5" s="88" t="s">
        <v>45</v>
      </c>
      <c r="I5" s="34" t="s">
        <v>104</v>
      </c>
      <c r="J5" s="34" t="s">
        <v>105</v>
      </c>
      <c r="K5" s="34" t="s">
        <v>106</v>
      </c>
      <c r="M5" s="84"/>
      <c r="N5" s="84"/>
      <c r="O5" s="84"/>
      <c r="P5" s="84"/>
      <c r="Q5" s="84"/>
      <c r="R5" s="87"/>
      <c r="S5" s="87"/>
      <c r="T5" s="87"/>
    </row>
    <row r="6" spans="1:20">
      <c r="A6" s="48" t="s">
        <v>94</v>
      </c>
      <c r="B6" s="52">
        <v>120000</v>
      </c>
      <c r="D6" s="48" t="s">
        <v>72</v>
      </c>
      <c r="E6" s="52">
        <v>4000000</v>
      </c>
      <c r="G6" s="88"/>
      <c r="H6" s="88"/>
      <c r="I6" s="84" t="s">
        <v>79</v>
      </c>
      <c r="J6" s="84"/>
      <c r="K6" s="84"/>
      <c r="M6" s="48" t="s">
        <v>91</v>
      </c>
      <c r="N6" s="49">
        <v>300</v>
      </c>
      <c r="O6" s="49">
        <v>450</v>
      </c>
      <c r="P6" s="50">
        <v>18</v>
      </c>
      <c r="Q6" s="63">
        <f>$H$16*N6/$N$16</f>
        <v>628846.15384615387</v>
      </c>
      <c r="R6" s="63">
        <f>$I$16*O6/$O$16</f>
        <v>1239146.3414634147</v>
      </c>
      <c r="S6" s="63">
        <f>$J$16*P6/$P$16</f>
        <v>264285.71428571426</v>
      </c>
      <c r="T6" s="47">
        <f>SUM(Q6:S6)</f>
        <v>2132278.2095952826</v>
      </c>
    </row>
    <row r="7" spans="1:20">
      <c r="A7" s="48" t="s">
        <v>95</v>
      </c>
      <c r="B7" s="52">
        <v>45000</v>
      </c>
      <c r="D7" s="48" t="s">
        <v>73</v>
      </c>
      <c r="E7" s="52">
        <v>1000000</v>
      </c>
      <c r="G7" s="88"/>
      <c r="H7" s="88"/>
      <c r="I7" s="39">
        <v>0.4</v>
      </c>
      <c r="J7" s="39">
        <v>0.3</v>
      </c>
      <c r="K7" s="39">
        <v>0.3</v>
      </c>
      <c r="M7" s="48" t="s">
        <v>92</v>
      </c>
      <c r="N7" s="50">
        <v>550</v>
      </c>
      <c r="O7" s="50">
        <v>700</v>
      </c>
      <c r="P7" s="50">
        <v>25</v>
      </c>
      <c r="Q7" s="63">
        <f t="shared" ref="Q7:Q15" si="0">$H$16*N7/$N$16</f>
        <v>1152884.6153846155</v>
      </c>
      <c r="R7" s="63">
        <f t="shared" ref="R7:R15" si="1">$I$16*O7/$O$16</f>
        <v>1927560.9756097561</v>
      </c>
      <c r="S7" s="63">
        <f t="shared" ref="S7:S15" si="2">$J$16*P7/$P$16</f>
        <v>367063.49206349207</v>
      </c>
      <c r="T7" s="47">
        <f t="shared" ref="T7:T15" si="3">SUM(Q7:S7)</f>
        <v>3447509.0830578636</v>
      </c>
    </row>
    <row r="8" spans="1:20">
      <c r="A8" s="48" t="s">
        <v>96</v>
      </c>
      <c r="B8" s="52">
        <v>450000</v>
      </c>
      <c r="D8" s="35" t="s">
        <v>101</v>
      </c>
      <c r="E8" s="36">
        <f>SUM(E6:E7)</f>
        <v>5000000</v>
      </c>
      <c r="G8" s="48" t="s">
        <v>107</v>
      </c>
      <c r="H8" s="51">
        <v>1200000</v>
      </c>
      <c r="I8" s="64">
        <f>H8*$I$7</f>
        <v>480000</v>
      </c>
      <c r="J8" s="64">
        <f>H8*$J$7</f>
        <v>360000</v>
      </c>
      <c r="K8" s="64">
        <f>H8*$K$7</f>
        <v>360000</v>
      </c>
      <c r="M8" s="48" t="s">
        <v>93</v>
      </c>
      <c r="N8" s="50">
        <v>450</v>
      </c>
      <c r="O8" s="50">
        <v>900</v>
      </c>
      <c r="P8" s="50">
        <v>20</v>
      </c>
      <c r="Q8" s="63">
        <f t="shared" si="0"/>
        <v>943269.23076923075</v>
      </c>
      <c r="R8" s="63">
        <f t="shared" si="1"/>
        <v>2478292.6829268294</v>
      </c>
      <c r="S8" s="63">
        <f t="shared" si="2"/>
        <v>293650.79365079367</v>
      </c>
      <c r="T8" s="47">
        <f t="shared" si="3"/>
        <v>3715212.7073468538</v>
      </c>
    </row>
    <row r="9" spans="1:20">
      <c r="A9" s="48" t="s">
        <v>97</v>
      </c>
      <c r="B9" s="52">
        <v>300000</v>
      </c>
      <c r="G9" s="48" t="s">
        <v>108</v>
      </c>
      <c r="H9" s="51">
        <v>300000</v>
      </c>
      <c r="I9" s="64">
        <f t="shared" ref="I9:I11" si="4">H9*$I$7</f>
        <v>120000</v>
      </c>
      <c r="J9" s="64">
        <f t="shared" ref="J9:J11" si="5">H9*$J$7</f>
        <v>90000</v>
      </c>
      <c r="K9" s="64">
        <f t="shared" ref="K9:K11" si="6">H9*$K$7</f>
        <v>90000</v>
      </c>
      <c r="M9" s="48"/>
      <c r="N9" s="49"/>
      <c r="O9" s="49"/>
      <c r="P9" s="50"/>
      <c r="Q9" s="63">
        <f t="shared" si="0"/>
        <v>0</v>
      </c>
      <c r="R9" s="63">
        <f t="shared" si="1"/>
        <v>0</v>
      </c>
      <c r="S9" s="63">
        <f t="shared" si="2"/>
        <v>0</v>
      </c>
      <c r="T9" s="47">
        <f t="shared" si="3"/>
        <v>0</v>
      </c>
    </row>
    <row r="10" spans="1:20">
      <c r="A10" s="48" t="s">
        <v>98</v>
      </c>
      <c r="B10" s="52">
        <v>250000</v>
      </c>
      <c r="D10" s="86" t="s">
        <v>75</v>
      </c>
      <c r="E10" s="86"/>
      <c r="G10" s="48" t="s">
        <v>109</v>
      </c>
      <c r="H10" s="51">
        <v>650000</v>
      </c>
      <c r="I10" s="64">
        <f t="shared" si="4"/>
        <v>260000</v>
      </c>
      <c r="J10" s="64">
        <f t="shared" si="5"/>
        <v>195000</v>
      </c>
      <c r="K10" s="64">
        <f t="shared" si="6"/>
        <v>195000</v>
      </c>
      <c r="M10" s="48"/>
      <c r="N10" s="49"/>
      <c r="O10" s="49"/>
      <c r="P10" s="50"/>
      <c r="Q10" s="63">
        <f t="shared" si="0"/>
        <v>0</v>
      </c>
      <c r="R10" s="63">
        <f t="shared" si="1"/>
        <v>0</v>
      </c>
      <c r="S10" s="63">
        <f t="shared" si="2"/>
        <v>0</v>
      </c>
      <c r="T10" s="47">
        <f t="shared" si="3"/>
        <v>0</v>
      </c>
    </row>
    <row r="11" spans="1:20">
      <c r="A11" s="48" t="s">
        <v>99</v>
      </c>
      <c r="B11" s="52">
        <v>200000</v>
      </c>
      <c r="D11" s="34" t="s">
        <v>68</v>
      </c>
      <c r="E11" s="34" t="s">
        <v>45</v>
      </c>
      <c r="G11" s="48"/>
      <c r="H11" s="51"/>
      <c r="I11" s="64">
        <f t="shared" si="4"/>
        <v>0</v>
      </c>
      <c r="J11" s="64">
        <f t="shared" si="5"/>
        <v>0</v>
      </c>
      <c r="K11" s="64">
        <f t="shared" si="6"/>
        <v>0</v>
      </c>
      <c r="M11" s="48"/>
      <c r="N11" s="49"/>
      <c r="O11" s="49"/>
      <c r="P11" s="50"/>
      <c r="Q11" s="63">
        <f t="shared" si="0"/>
        <v>0</v>
      </c>
      <c r="R11" s="63">
        <f t="shared" si="1"/>
        <v>0</v>
      </c>
      <c r="S11" s="63">
        <f t="shared" si="2"/>
        <v>0</v>
      </c>
      <c r="T11" s="47">
        <f t="shared" si="3"/>
        <v>0</v>
      </c>
    </row>
    <row r="12" spans="1:20">
      <c r="A12" s="48" t="s">
        <v>69</v>
      </c>
      <c r="B12" s="52">
        <v>500000</v>
      </c>
      <c r="D12" s="48" t="s">
        <v>103</v>
      </c>
      <c r="E12" s="52">
        <v>280000</v>
      </c>
      <c r="G12" s="37" t="s">
        <v>70</v>
      </c>
      <c r="H12" s="40">
        <f>SUM(H8:H11)</f>
        <v>2150000</v>
      </c>
      <c r="I12" s="40">
        <f>SUM(I8:I11)</f>
        <v>860000</v>
      </c>
      <c r="J12" s="40">
        <f>SUM(J8:J11)</f>
        <v>645000</v>
      </c>
      <c r="K12" s="40">
        <f>SUM(K8:K11)</f>
        <v>645000</v>
      </c>
      <c r="M12" s="48"/>
      <c r="N12" s="50"/>
      <c r="O12" s="50"/>
      <c r="P12" s="50"/>
      <c r="Q12" s="63">
        <f t="shared" si="0"/>
        <v>0</v>
      </c>
      <c r="R12" s="63">
        <f t="shared" si="1"/>
        <v>0</v>
      </c>
      <c r="S12" s="63">
        <f t="shared" si="2"/>
        <v>0</v>
      </c>
      <c r="T12" s="47">
        <f t="shared" si="3"/>
        <v>0</v>
      </c>
    </row>
    <row r="13" spans="1:20">
      <c r="A13" s="48"/>
      <c r="B13" s="52"/>
      <c r="D13" s="35" t="s">
        <v>102</v>
      </c>
      <c r="E13" s="36">
        <f>SUM(E12)</f>
        <v>280000</v>
      </c>
      <c r="M13" s="48"/>
      <c r="N13" s="50"/>
      <c r="O13" s="50"/>
      <c r="P13" s="50"/>
      <c r="Q13" s="63">
        <f t="shared" si="0"/>
        <v>0</v>
      </c>
      <c r="R13" s="63">
        <f t="shared" si="1"/>
        <v>0</v>
      </c>
      <c r="S13" s="63">
        <f t="shared" si="2"/>
        <v>0</v>
      </c>
      <c r="T13" s="47">
        <f t="shared" si="3"/>
        <v>0</v>
      </c>
    </row>
    <row r="14" spans="1:20">
      <c r="A14" s="48"/>
      <c r="B14" s="52"/>
      <c r="G14" s="83" t="s">
        <v>86</v>
      </c>
      <c r="H14" s="41" t="s">
        <v>89</v>
      </c>
      <c r="I14" s="41" t="s">
        <v>77</v>
      </c>
      <c r="J14" s="41" t="s">
        <v>78</v>
      </c>
      <c r="K14" s="41" t="s">
        <v>26</v>
      </c>
      <c r="M14" s="48"/>
      <c r="N14" s="49"/>
      <c r="O14" s="49"/>
      <c r="P14" s="50"/>
      <c r="Q14" s="63">
        <f t="shared" si="0"/>
        <v>0</v>
      </c>
      <c r="R14" s="63">
        <f t="shared" si="1"/>
        <v>0</v>
      </c>
      <c r="S14" s="63">
        <f t="shared" si="2"/>
        <v>0</v>
      </c>
      <c r="T14" s="47">
        <f t="shared" si="3"/>
        <v>0</v>
      </c>
    </row>
    <row r="15" spans="1:20">
      <c r="A15" s="35" t="s">
        <v>100</v>
      </c>
      <c r="B15" s="36">
        <f>SUM(B6:B14)</f>
        <v>1865000</v>
      </c>
      <c r="G15" s="83"/>
      <c r="H15" s="41" t="s">
        <v>81</v>
      </c>
      <c r="I15" s="41" t="s">
        <v>82</v>
      </c>
      <c r="J15" s="41" t="s">
        <v>83</v>
      </c>
      <c r="K15" s="41" t="s">
        <v>84</v>
      </c>
      <c r="M15" s="48"/>
      <c r="N15" s="49"/>
      <c r="O15" s="49"/>
      <c r="P15" s="50"/>
      <c r="Q15" s="63">
        <f t="shared" si="0"/>
        <v>0</v>
      </c>
      <c r="R15" s="63">
        <f t="shared" si="1"/>
        <v>0</v>
      </c>
      <c r="S15" s="63">
        <f t="shared" si="2"/>
        <v>0</v>
      </c>
      <c r="T15" s="47">
        <f t="shared" si="3"/>
        <v>0</v>
      </c>
    </row>
    <row r="16" spans="1:20">
      <c r="G16" s="41" t="s">
        <v>85</v>
      </c>
      <c r="H16" s="42">
        <f>B15+I12</f>
        <v>2725000</v>
      </c>
      <c r="I16" s="42">
        <f>E8+J12</f>
        <v>5645000</v>
      </c>
      <c r="J16" s="42">
        <f>E13+K12</f>
        <v>925000</v>
      </c>
      <c r="K16" s="42">
        <f>SUM(H16:J16)</f>
        <v>9295000</v>
      </c>
      <c r="M16" s="35" t="s">
        <v>26</v>
      </c>
      <c r="N16" s="38">
        <f>SUM(N6:N15)</f>
        <v>1300</v>
      </c>
      <c r="O16" s="38">
        <f>SUM(O6:O15)</f>
        <v>2050</v>
      </c>
      <c r="P16" s="37">
        <f>SUM(P6:P15)</f>
        <v>63</v>
      </c>
      <c r="Q16" s="44">
        <f>SUM(Q6:Q15)</f>
        <v>2725000</v>
      </c>
      <c r="R16" s="44">
        <f t="shared" ref="R16:S16" si="7">SUM(R6:R15)</f>
        <v>5645000</v>
      </c>
      <c r="S16" s="44">
        <f t="shared" si="7"/>
        <v>925000</v>
      </c>
      <c r="T16" s="44">
        <f>SUM(T6:T15)</f>
        <v>9295000</v>
      </c>
    </row>
  </sheetData>
  <mergeCells count="16">
    <mergeCell ref="T4:T5"/>
    <mergeCell ref="G4:K4"/>
    <mergeCell ref="I6:K6"/>
    <mergeCell ref="G5:G7"/>
    <mergeCell ref="H5:H7"/>
    <mergeCell ref="O4:O5"/>
    <mergeCell ref="P4:P5"/>
    <mergeCell ref="Q4:Q5"/>
    <mergeCell ref="R4:R5"/>
    <mergeCell ref="S4:S5"/>
    <mergeCell ref="G14:G15"/>
    <mergeCell ref="M4:M5"/>
    <mergeCell ref="N4:N5"/>
    <mergeCell ref="A4:B4"/>
    <mergeCell ref="D4:E4"/>
    <mergeCell ref="D10:E10"/>
  </mergeCells>
  <pageMargins left="0.7" right="0.7" top="0.75" bottom="0.75" header="0.3" footer="0.3"/>
  <pageSetup orientation="portrait" horizontalDpi="0" verticalDpi="0" r:id="rId1"/>
  <ignoredErrors>
    <ignoredError sqref="I12:K1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Unitcost</vt:lpstr>
      <vt:lpstr>Direct teaching</vt:lpstr>
      <vt:lpstr>Divide by direct operating</vt:lpstr>
      <vt:lpstr>Divide by indirect operating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2016-03-28T09:10:01Z</dcterms:created>
  <dcterms:modified xsi:type="dcterms:W3CDTF">2016-04-21T01:59:58Z</dcterms:modified>
</cp:coreProperties>
</file>